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35" windowHeight="9000" activeTab="0"/>
  </bookViews>
  <sheets>
    <sheet name="Բյուջե-ամփոփ" sheetId="1" r:id="rId1"/>
    <sheet name="2014թ. 3-րդ եռմ." sheetId="2" r:id="rId2"/>
    <sheet name="2014թ. 3-րդ եռմ. ապրանքային" sheetId="3" r:id="rId3"/>
  </sheets>
  <externalReferences>
    <externalReference r:id="rId6"/>
  </externalReferences>
  <definedNames>
    <definedName name="_xlnm.Print_Area" localSheetId="0">'Բյուջե-ամփոփ'!$A$1:$Q$58</definedName>
  </definedNames>
  <calcPr fullCalcOnLoad="1"/>
</workbook>
</file>

<file path=xl/comments1.xml><?xml version="1.0" encoding="utf-8"?>
<comments xmlns="http://schemas.openxmlformats.org/spreadsheetml/2006/main">
  <authors>
    <author>BArmine</author>
  </authors>
  <commentList>
    <comment ref="A4" authorId="0">
      <text>
        <r>
          <rPr>
            <b/>
            <sz val="8"/>
            <rFont val="Tahoma"/>
            <family val="2"/>
          </rPr>
          <t>BArmine: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Arial Armenian"/>
            <family val="2"/>
          </rPr>
          <t xml:space="preserve">ä³ßïáÝ³Ï³Ý ï»Õ»Ï³·Çñ N 4(1)  26.01.09Ã.  Ð³í»Éí³Í 5 ¿ç 2101 </t>
        </r>
      </text>
    </comment>
  </commentList>
</comments>
</file>

<file path=xl/comments2.xml><?xml version="1.0" encoding="utf-8"?>
<comments xmlns="http://schemas.openxmlformats.org/spreadsheetml/2006/main">
  <authors>
    <author>barmine</author>
  </authors>
  <commentList>
    <comment ref="H32" authorId="0">
      <text>
        <r>
          <t/>
        </r>
      </text>
    </comment>
    <comment ref="H55" authorId="0">
      <text>
        <r>
          <rPr>
            <b/>
            <sz val="8"/>
            <rFont val="Tahoma"/>
            <family val="2"/>
          </rPr>
          <t>barmine:</t>
        </r>
        <r>
          <rPr>
            <sz val="8"/>
            <rFont val="Tahoma"/>
            <family val="2"/>
          </rPr>
          <t xml:space="preserve">
2 480 855.9 հազ դրամի մեջ ներառված է նաև վարկային գումարը</t>
        </r>
      </text>
    </comment>
  </commentList>
</comments>
</file>

<file path=xl/sharedStrings.xml><?xml version="1.0" encoding="utf-8"?>
<sst xmlns="http://schemas.openxmlformats.org/spreadsheetml/2006/main" count="1279" uniqueCount="519">
  <si>
    <t xml:space="preserve"> 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</si>
  <si>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</si>
  <si>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</si>
  <si>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</si>
  <si>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</si>
  <si>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</si>
  <si>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</si>
  <si>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</si>
  <si>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</si>
  <si>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</si>
  <si>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</si>
  <si>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</si>
  <si>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</si>
  <si>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</si>
  <si>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Տեղեկանք</t>
  </si>
  <si>
    <t>(հազ. դրամ)</t>
  </si>
  <si>
    <t>ԴՐԱՄԱՇՆՈՐՀԸ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</si>
  <si>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</si>
  <si>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</si>
  <si>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</si>
  <si>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</si>
  <si>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</si>
  <si>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</si>
  <si>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</si>
  <si>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</si>
  <si>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Ընդամենը չկապակցված տրանսֆերտներ, այդ թվում`</t>
  </si>
  <si>
    <t>1</t>
  </si>
  <si>
    <t>2</t>
  </si>
  <si>
    <t>Ընդամենը կապակցված տրանսֆերտներ, այդ թվում`</t>
  </si>
  <si>
    <t>4</t>
  </si>
  <si>
    <t>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</si>
  <si>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 xml:space="preserve">Գերմանիայի զարգացման վարկերի բանկի աջակցությամբ իրականացվող ՀՀ Շիրակի, ՀՀ Լոռու և ՀՀ Արմավիրի մարզերի ջրամատակարարման և ջրահեռացման համակարգի մասնավոր կառավարման հայեցակարգերի ներդրման դրամաշնորհային ծրագիր </t>
  </si>
  <si>
    <t xml:space="preserve">Վերակառուցման և զարգացման եվրոպական բանկի աջակցությամբ իրականացվող Հայաստանի փոքր համայնքների ջրային ծրագրի դրամաշնորհային ծրագիր </t>
  </si>
  <si>
    <t>17</t>
  </si>
  <si>
    <t>18</t>
  </si>
  <si>
    <t>19</t>
  </si>
  <si>
    <t>20</t>
  </si>
  <si>
    <t>21</t>
  </si>
  <si>
    <t>22</t>
  </si>
  <si>
    <t>Համաշխարհային բանկի աջակցությամբ իրականացվող Էներգախնայողության դրամաշնորհային ծրագիր</t>
  </si>
  <si>
    <t>23</t>
  </si>
  <si>
    <t>24</t>
  </si>
  <si>
    <t>25</t>
  </si>
  <si>
    <t>26</t>
  </si>
  <si>
    <t>27</t>
  </si>
  <si>
    <t>29</t>
  </si>
  <si>
    <t xml:space="preserve"> ԱՄՆ հիվանդությունների կանխարգելման և վերահսկման կենտրոնի կողմից իրանակացվող Սեզոնային գրիպի համաճարակաբանական ցանցի հիմնման և արձագանքման դրամաշնորհային ծրագիր  </t>
  </si>
  <si>
    <t>Հավելված 3</t>
  </si>
  <si>
    <t xml:space="preserve">ՀՀ ֆինանսների և էկոնոմիկայի նախարարի 2003թ-ի մայիսի 21-ի N 449-Ն հրամանի </t>
  </si>
  <si>
    <t>Օրինակելի ձև Հ-12-Բ</t>
  </si>
  <si>
    <t>Հաշվետվություն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</si>
  <si>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</si>
  <si>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>Հերթական համար</t>
  </si>
  <si>
    <t>Դրամաշնորհի տրամադրման պայմանագրի կամ համաձայնագրի</t>
  </si>
  <si>
    <t>Դրամաշնորհը տրամադրող միջազգային կազմակերպությունը, օտարերկրյա պետությունը կամ այլ անձը</t>
  </si>
  <si>
    <t>Դրամաշնորհի</t>
  </si>
  <si>
    <t>Պայմանագրով կամ համաձայնագրով դրամաշնորհի շրջանակներում նախատեսված</t>
  </si>
  <si>
    <t>Պայմանագրով կամ համաձայնագրով դրամաշնորհի շրջանակներում փաստացի</t>
  </si>
  <si>
    <t>Այլ տեղեկություններ</t>
  </si>
  <si>
    <t xml:space="preserve"> 1. Հիմնարկի անվանումը  </t>
  </si>
  <si>
    <t>2. Փոստային հասցեն</t>
  </si>
  <si>
    <t>3. Հիմնարկի տեղաբաշխման մարզի կոդը ըստ բյուջետային ծախսերի տարածքային դասակարգման</t>
  </si>
  <si>
    <t xml:space="preserve">4. Պետական կառավարման վերադաս մարմնի անվանումը </t>
  </si>
  <si>
    <t>5. Պետական կառավարման վերադաս մարմնի կոդը ըստ բյոըջետային ծախսերի գերատեսչական դասակարգման</t>
  </si>
  <si>
    <t>6. Հիմնարկը սպասարկող տեղական գանձապետական բաժանմունքի անվանումը</t>
  </si>
  <si>
    <t>7.Հիմնարկի տեղական գանձապետական բաժանմունքում հաշվառման վայրը</t>
  </si>
  <si>
    <t>8. Ծրագիր իրականացնողը</t>
  </si>
  <si>
    <t>9. Չափի միավորը</t>
  </si>
  <si>
    <t>Հերթական համարը</t>
  </si>
  <si>
    <t>Ամսաթիվը</t>
  </si>
  <si>
    <t>Ծրագրի անվանումը</t>
  </si>
  <si>
    <t>Ուղղությունը (Հայաստանի Հանրապետության պետական բյուջե/ արտաբյուջե,այլ)</t>
  </si>
  <si>
    <t>Շրջանառման եղանակը (գանձապետական հաշիվներով/ գանձապետական հաշիվներից դուրս)</t>
  </si>
  <si>
    <t>Ընդհանուր ծրագրի համար</t>
  </si>
  <si>
    <t>Հաշվետու ժամանակահատվածի համար</t>
  </si>
  <si>
    <t>Գումարը</t>
  </si>
  <si>
    <t>Ուղղությունը</t>
  </si>
  <si>
    <t>ՀՀ պետական բյուջե</t>
  </si>
  <si>
    <t>գանձապետական հաշիվներով</t>
  </si>
  <si>
    <t>Ըստ պայամանագրի</t>
  </si>
  <si>
    <t>ՀՀ ՖՆ «Արտասահմանյան ֆինանսական ծրագրերի կառավարման կենտրոն»</t>
  </si>
  <si>
    <t>Երևան 10, Հանրապետության Հրապարակ Կառավարական տուն հ. 1</t>
  </si>
  <si>
    <t>ՀՀ ՖՆ</t>
  </si>
  <si>
    <t>ՀՀ ՖՆ աշխատակազմի գործառնական վարչություն</t>
  </si>
  <si>
    <t>«Արտասահմանյան ֆինանսական ծրագրերի կառավարման կենտրոն</t>
  </si>
  <si>
    <t>ԱՄՆ դոլար և/կամ եվրո, հազ.դրամ</t>
  </si>
  <si>
    <t>Համաշխարհային բանկ</t>
  </si>
  <si>
    <t>Ըստ պայմանագրի</t>
  </si>
  <si>
    <t xml:space="preserve">գանձապետական հաշիվներով </t>
  </si>
  <si>
    <t>ապրանքներ, խորհրդատվական ծառայություններ, ներառյալ աուդիտ, վերապատրաստում և սեմինարներ</t>
  </si>
  <si>
    <t>900000903410</t>
  </si>
  <si>
    <t>Հոկտեմբեր 2011թ.</t>
  </si>
  <si>
    <t>ԱՄՆ կառավարություն</t>
  </si>
  <si>
    <t>Հազարամյակի մարտահրավեր դրամաշնորհային ծրագիր</t>
  </si>
  <si>
    <t>խորհրդատվություն, ուսուցում և խորհրդատվական ծախսեր</t>
  </si>
  <si>
    <t>հազ.դրամ</t>
  </si>
  <si>
    <t>ԳԶՄՀ</t>
  </si>
  <si>
    <t>«Գյուղական տարածքների տնտեսական զարգացման» ԾՎԿԳ ՊՀ</t>
  </si>
  <si>
    <t>Երևան, Տիգրան Մեծ 4</t>
  </si>
  <si>
    <t>ՀՀ կառավարության աշխատակազմ</t>
  </si>
  <si>
    <t>գանձապետական հաշիվներից դուրս</t>
  </si>
  <si>
    <t>1219-AM</t>
  </si>
  <si>
    <t>30.11.201թ.</t>
  </si>
  <si>
    <t>330000 ՀՓԻ</t>
  </si>
  <si>
    <t>Համաձայն համաձայնագրի</t>
  </si>
  <si>
    <t>Այլ</t>
  </si>
  <si>
    <t>Այլ ծախսեր</t>
  </si>
  <si>
    <t>Վարկային համաձայնագիրը ստորագրման փւլում է</t>
  </si>
  <si>
    <t>ՀՀ ՏԿՆ ջրային տնտեսության պետական կոմիտե</t>
  </si>
  <si>
    <t xml:space="preserve">Ք. Երևան,Վարդանանց 13ա </t>
  </si>
  <si>
    <t>ՀՀ տարածքային կառավարման նախարարություն</t>
  </si>
  <si>
    <t>ՖՆ աշխատակազմի գործառնական վարչություն</t>
  </si>
  <si>
    <t>ԵՄ Հարևանության Ներդրումային Ծրագիրը (ՀՆԾ)</t>
  </si>
  <si>
    <t xml:space="preserve">Եվրոպական Միության հարևանության ներդրումային ծրագրի աջակցությամբ իրականացվող Երևանի մետրոպոլիտենի վերակառուցման դրամաշնորհային երկրորդ ծրագիր(Երևան համայնքի ղեկակավարին պետության կողմից պատվիրակված լիազորություն) </t>
  </si>
  <si>
    <t>Գանձապետական հաշիվներով</t>
  </si>
  <si>
    <t>ապրանքներ, աշխատանքներ և խորհրդատվական ծառայություններ</t>
  </si>
  <si>
    <t>ըստ պայմանագրի</t>
  </si>
  <si>
    <t>Երևանի քաղաքապետարան</t>
  </si>
  <si>
    <t>Արգիշտի 1</t>
  </si>
  <si>
    <t>&lt;&lt;Կարեն Դեմիրճյանի անվան Երևանի Մետրոպոլիտեն&gt;&gt; ՓԲԸ</t>
  </si>
  <si>
    <t>եվրո/հազ. դրամ</t>
  </si>
  <si>
    <t>2002 65 266</t>
  </si>
  <si>
    <t>16.11.04թ.. 13.09.05թ..</t>
  </si>
  <si>
    <t>KFW, ԳԴՀ</t>
  </si>
  <si>
    <t>Շիրակի մարզի ջրամատակարարման և ջրահեռացման համակարգերի վերականգնման դրամաշնորհայինծրագիր</t>
  </si>
  <si>
    <t>այլ</t>
  </si>
  <si>
    <t>շենքերի և  շինությունների շինարարություն</t>
  </si>
  <si>
    <t>«Շիրակ-ջրմուղկոյուղի» ՓԲԸ</t>
  </si>
  <si>
    <t>ք.Գյումրի, Դուդկո1</t>
  </si>
  <si>
    <t>105011</t>
  </si>
  <si>
    <t>ՀՀ տարածքային կառավարման նախարարության Ջրային տնտեսության պետական կոմիտե</t>
  </si>
  <si>
    <t>06.03.01</t>
  </si>
  <si>
    <t xml:space="preserve">այլ </t>
  </si>
  <si>
    <t>BMZ-Nr. 2007 70 214</t>
  </si>
  <si>
    <t>14.07.2009թ.</t>
  </si>
  <si>
    <t>KFW</t>
  </si>
  <si>
    <t>ՀՀ Շիրակի, ՀՀ Լոռու, ՀՀ Արմավիրի մարզերի ջրամատակարարման և ջրահեռացման համակարգերի մասնավոր կառավարման հայեցակարգերի ներդրման դրամաշնորհային ծրագիր</t>
  </si>
  <si>
    <t>մասնավոր հատվածի կառավարում</t>
  </si>
  <si>
    <t>ք.Երևան, Վարդանանց 13ա</t>
  </si>
  <si>
    <t>06 03 01 05</t>
  </si>
  <si>
    <t>AT-AU-054</t>
  </si>
  <si>
    <t>17.07.2010թ.</t>
  </si>
  <si>
    <t>ֆինանսական աուդիտ</t>
  </si>
  <si>
    <t>02.08.2010թ.</t>
  </si>
  <si>
    <t>տեխնիկական աուդիտ</t>
  </si>
  <si>
    <t>Եվրամիություն</t>
  </si>
  <si>
    <t>Շենքերի և շինությունների շինարարություն</t>
  </si>
  <si>
    <t>Խորհրդատվություն</t>
  </si>
  <si>
    <t>Վարկային ծրագրի շրջանակներում ՀՋԿ ՓԲԸ-ի և ֆիխներ ընկերության միջև 21.03.2012թ. Կնքվել է N C23727/ECAW-2001-04-52 պայմանագիր 1130.0 հազար եվրո գումարի չափով</t>
  </si>
  <si>
    <t>06 03 01 10</t>
  </si>
  <si>
    <t>«Հայջրմուղկոյուղի» ՓԲԸ</t>
  </si>
  <si>
    <t>Վերակառուցման և Զարգացման Եվրոպական բանկ</t>
  </si>
  <si>
    <t>Հայաստանի փոքր համայնքների ջրամատակարաման ծրագիր</t>
  </si>
  <si>
    <t>6 04 01 15</t>
  </si>
  <si>
    <t xml:space="preserve">Եվրոպական միության  Հարևանության ներդրումային ծրագիր </t>
  </si>
  <si>
    <t>Եվրոպական միության Հարևանության ներդրումային ծրագրի աջակցությամբ իրականացվող ՀՀ պետական սահմանի «Բագրատածեն»,«Բավրա» և «Գգոավան» անցման կետերի արդիականացման դրամաշնորհային ծրագիր</t>
  </si>
  <si>
    <t>շենքերի և շինությունների շինարարություն</t>
  </si>
  <si>
    <t>ՀՀ ԿԱ պետական եկամուտների կոմիտե</t>
  </si>
  <si>
    <t>ք» Երևան, Մ Խորենացու 3,7</t>
  </si>
  <si>
    <t>ՀՀ կառավարություն</t>
  </si>
  <si>
    <t>ՀՀ ֆն գործառնական վարչություն</t>
  </si>
  <si>
    <t>Միավորված ազգերի զարգացման ծրագիր</t>
  </si>
  <si>
    <t>այլ մեքենանաեր ևսարքավորումներ</t>
  </si>
  <si>
    <t>TF012163</t>
  </si>
  <si>
    <t xml:space="preserve">Համաշխարհային բանկի աջակցությամբ իրականացվող էներգախնոյության դրամաշնորհային ծրագիր </t>
  </si>
  <si>
    <t>խորհրդատվությւն</t>
  </si>
  <si>
    <t>Հայաստանի վերականգնվող էներգետիկայի և էներգախնայողության հիմնադրամ</t>
  </si>
  <si>
    <t>Երևան ,Պռոշյան1-ին նրբանցք, տուն 32</t>
  </si>
  <si>
    <t>ՀՀ Էներգետիկայի և բնական պաշարների նախարարություն</t>
  </si>
  <si>
    <t>TF00111901</t>
  </si>
  <si>
    <t>Հուլիս 2012թ·</t>
  </si>
  <si>
    <t>Հանրային հատվածի վերահսկղության( Վերահսկիչ պալատի)կարողությունների զարգացման ծրագիր</t>
  </si>
  <si>
    <t>TF00111907</t>
  </si>
  <si>
    <t>Հունիս 2012թ·</t>
  </si>
  <si>
    <t>ՀՀ ֆինանսների նախարարւթյուն կարողությունների զարգացման ծրագիր</t>
  </si>
  <si>
    <t>TF0011972</t>
  </si>
  <si>
    <t>ՀՀ կառավարության կարգավորող բարեփոխումների գրասենյակի կարողությունների զարգացման ծրագիր</t>
  </si>
  <si>
    <t>TF012529</t>
  </si>
  <si>
    <t>Հայաստանի հանրային ֆինանսական կառավարման հզորացման ծրագիր</t>
  </si>
  <si>
    <t>Հազ. դրամ</t>
  </si>
  <si>
    <t>Սեզնային գրիպի համաճարակաբանական ցանցի հիմնւմ և արձագանքում վերահսկման կենտրոն</t>
  </si>
  <si>
    <t>Ապրանք, խորհրդատվական ծառայություններ և աշխատավարձ և այլ գործառնական ծախսեր</t>
  </si>
  <si>
    <t>Հաշվետու ժամանակահատվածի համար գումարի հաշվարկները կատարվում են վճարման  օրվա ՀՀ ԿԲ-ի փոխարժեքով</t>
  </si>
  <si>
    <t>ՀՀԱռողջապահական ԾԻԳ</t>
  </si>
  <si>
    <t>Ք. Երևան Շիրվանզադե 17</t>
  </si>
  <si>
    <t>ՀՀ Առողջապահության նախարարություն</t>
  </si>
  <si>
    <t>Առողջապահական ԾԻԳ</t>
  </si>
  <si>
    <t>TF0122224</t>
  </si>
  <si>
    <t xml:space="preserve">Համաշխարհային բանկ </t>
  </si>
  <si>
    <t xml:space="preserve">Համաշխարհային բանկի աջակցությամբ իրականացվող Սննդի անվտանգության կարողությունների զարգացման դրամաշնորհային ծրագիր </t>
  </si>
  <si>
    <t>ՀՀ պետական  բյուջե</t>
  </si>
  <si>
    <t>ՀՀ Գյուղատնտեսության նախարարություն</t>
  </si>
  <si>
    <t>ք.Երևան, Կառավարական 3 շենք</t>
  </si>
  <si>
    <t>Եվրոպական հարևանության և գործընկերության  գործիքի ներքո իրականացվող Սևծովյան ավազանի երկրների համատեղ գործողությունների 2007-2013թթ դրամաշնորհային ծրագիր</t>
  </si>
  <si>
    <t>Գիտաստեղծագործական խորհրդատվական ծառայություն</t>
  </si>
  <si>
    <t>ՀՀ Քաղաքացիական ծառայության խորհուրդ</t>
  </si>
  <si>
    <t>ք. Երևան Տերյան -89</t>
  </si>
  <si>
    <t>ՀՀ Քաղաքացիական ծառայություն խորհուրդ</t>
  </si>
  <si>
    <t>արտաբյուջե</t>
  </si>
  <si>
    <t>Ավստրիայի զարգացման գործակալություն</t>
  </si>
  <si>
    <t>ՀՀ կարգավորիչ գիլյոտին</t>
  </si>
  <si>
    <t>ՀՀ արտաբյուջե</t>
  </si>
  <si>
    <t xml:space="preserve">օրենսդրական ակտերի գույքագրում,պարզեցում,կրճատում </t>
  </si>
  <si>
    <t>Համաձայնագրով նախատեսված</t>
  </si>
  <si>
    <t>Օրենսդրության կարգավորման ազգային կենտրոն ԾԻԳ ՊՀ</t>
  </si>
  <si>
    <t>Երևան  Հանրապետության Հրապարակ Կառավարական տուն 1</t>
  </si>
  <si>
    <t>ՀՀ ՖՆ գանձապետական բ</t>
  </si>
  <si>
    <t>ՀՀ կառավարության աշխատակազմի «օրենսդրության կարգավորման ազգային կենտրոն»</t>
  </si>
  <si>
    <t>Լոռու մարզի ջրամատակարարման և ջրահեռացման համակարգերի վերականգնման դրամաշնորհայինծրագիր</t>
  </si>
  <si>
    <t>«Լոռի-ջրմուղկոյուղի» ՓԲԸ</t>
  </si>
  <si>
    <t>ք.Վանաձոր, ՆՍտեփանյանի 2ա</t>
  </si>
  <si>
    <t>06 03 01 11</t>
  </si>
  <si>
    <t xml:space="preserve">    ARM-202-G05-H-00</t>
  </si>
  <si>
    <t>ՄԻՁԱՎ/ՁԻԱՎ, Տուբերկուլյոզի և Մալարիայի դեմ պայքարի Գլոբալ Հիմնադրամ</t>
  </si>
  <si>
    <t xml:space="preserve"> ՀՀ-ում ՄԻԱՎ/ՁԻԱՀ-ի դեմ պայքարի ազգային ծրագրին աջակցություն</t>
  </si>
  <si>
    <t>ՀՀ առողջապահության նախարարություն</t>
  </si>
  <si>
    <t>ք. Երևան, Կառավարական 3շենք</t>
  </si>
  <si>
    <t>900013105029</t>
  </si>
  <si>
    <t>ՀՀ առողջապահության նախարարության Գլոբալ Հիմնադրամի ծրագրերը համակարգող խումբ</t>
  </si>
  <si>
    <t xml:space="preserve"> եվրո /  հազ. դրամ դրամ</t>
  </si>
  <si>
    <t>Աշխատանքի վարձատրություն</t>
  </si>
  <si>
    <t>Տեխնիկական աջակցություն</t>
  </si>
  <si>
    <t>Վերապատրաստման դասըթացներ</t>
  </si>
  <si>
    <t>Բուժսարքավորումներ և պարագաներ</t>
  </si>
  <si>
    <t>Դեղորայք և լաբորատոր ծախսանյութեր</t>
  </si>
  <si>
    <t>Ապրանքների պահպանման, փաթեթավորման և առաքման այլ ծախսեր</t>
  </si>
  <si>
    <t>Օժանդակ ոչ բժշկական նշանակության սարքավորումներ և հանգույցներ</t>
  </si>
  <si>
    <t>Հրապարակման ենթակա նյութեր</t>
  </si>
  <si>
    <t>Մոնիթորինգ և գնահատում</t>
  </si>
  <si>
    <t>Սոցիալական աջակցություն</t>
  </si>
  <si>
    <t>Պլանավորման և ադմինիստրատիվ/կազմակերպչական ծախսեր</t>
  </si>
  <si>
    <t>Վերադիր</t>
  </si>
  <si>
    <t xml:space="preserve">    ARM-T-MOH</t>
  </si>
  <si>
    <t>09.12.2011.թ.</t>
  </si>
  <si>
    <t>Հայաստանի Հանրապետությունում տուբերկուլյոզի դեմ պայքարի ազգային ծրագրի ուժեղացում և դեղակայուն տուբերկուլյոզի կառավարման ընդլայնում</t>
  </si>
  <si>
    <t>900013104063</t>
  </si>
  <si>
    <t xml:space="preserve"> եվրո/ հազ. դրամ </t>
  </si>
  <si>
    <t xml:space="preserve">    ARM-809-G04-S</t>
  </si>
  <si>
    <t>12.12.2012թ.</t>
  </si>
  <si>
    <t>Առողջապահական համակարգի հզորացում</t>
  </si>
  <si>
    <t>900013104055</t>
  </si>
  <si>
    <t>BMZ-2004.70153</t>
  </si>
  <si>
    <t>24.11.2004</t>
  </si>
  <si>
    <t>KFW, ԳԴՀ բանկ</t>
  </si>
  <si>
    <t>Վերականգնվող էներգիայի աջակցում</t>
  </si>
  <si>
    <t>ՀՀ կենտրոնական բանկ</t>
  </si>
  <si>
    <t>Օժանդակ միջոցներ տեխնիկական աջակցություն</t>
  </si>
  <si>
    <t>&lt;&lt;Գերմանական հիմնադրամ &gt;&gt; ԾԿԳ</t>
  </si>
  <si>
    <t>Վ.Սարգսյան 6, 0010 ք. Երևան</t>
  </si>
  <si>
    <t>«Գերմանահայկական հիմնադրամ» ԾԿԳ</t>
  </si>
  <si>
    <t>BMZ-2005.70.135</t>
  </si>
  <si>
    <t>23.03.2006</t>
  </si>
  <si>
    <t>Կայուն բնակարանային ֆինանսվորում շուկայինզարգացում</t>
  </si>
  <si>
    <t>BMZ-2011.70.216</t>
  </si>
  <si>
    <t>Գյողատնտեսության ֆինանսավորում</t>
  </si>
  <si>
    <t>111-LSGA-00   1200003-00</t>
  </si>
  <si>
    <t>19.01.2012թ.</t>
  </si>
  <si>
    <t>ԱՄՆ ՄԶԳ հայաստնյան գրասենյակ(USAID)</t>
  </si>
  <si>
    <t>«Աջակցություն շտապ բուժօգնության ծառայությւններին»</t>
  </si>
  <si>
    <t>Ուսումնասիրություն  և խորհրդատվություն</t>
  </si>
  <si>
    <t>Համաձայնագրով նախատեսված չէ</t>
  </si>
  <si>
    <t>ՀՀ ԱՆ «Աջակցւթյան շտապ բուժօգնության ծառայություններին»</t>
  </si>
  <si>
    <t>ՀՀ ԱՆ</t>
  </si>
  <si>
    <t>07 06 02</t>
  </si>
  <si>
    <t>Գյուղական կարողությունների ստեղծում</t>
  </si>
  <si>
    <t>TF0145539</t>
  </si>
  <si>
    <t>Վերակառուցման և Զարգացման Միջազգային  բանկ</t>
  </si>
  <si>
    <t xml:space="preserve"> Համաշխարհային բանկի աջակցությամբ իրականացվող «Հանրակրթության բարելավման ծրագրի նախապատրաստման համար» դրամաշնորհային ծրագիր</t>
  </si>
  <si>
    <t xml:space="preserve">Ապրանքներ,խորհրդատվական ծառայություններ, գործառնական ծախսեր </t>
  </si>
  <si>
    <t>Կրթական ծրագրերի կենտրոն ԾԻԳ</t>
  </si>
  <si>
    <t>ք. Երևան Վրացյան -73</t>
  </si>
  <si>
    <t>ՀՀ կրթության գիտության նախարարություն</t>
  </si>
  <si>
    <t>Վարկային ծրագրի շրջանակներում ՀՋԿ ՓԲԸ-ի և ֆիխներ ընկերության միջև 21.03.2012թ. Կնքվել է N C23727/ECAW-2001-04-52 պայմանագիր 1130.0 հազար եվրո գումարի չափով,ինչպես նաև  կնքվել է ժամկետի երկարաձգման պայմանագի, որի հիման վրա պայմանգրի գումարը ավելացել է 45.0 հազար եվրո գումարի չափով:</t>
  </si>
  <si>
    <t>Հայաստանի ջրային ոլորտի ուսումնասիրություն</t>
  </si>
  <si>
    <t>06 03 01 16</t>
  </si>
  <si>
    <t>ԱՄՆ Հիվանդությունների կանխարգելման ցանցի հիմնում և արձագանքում դրամաշնորհային ծրագիր</t>
  </si>
  <si>
    <t>Աջակցություն Հայաստանի Հանրապետության Կառավարությանը` ուղղված ԵՀՔ գործողությունների ծրագրի իրականացմանը և ապագա Ասոցիացման համաձայնագրի գծով նախապատրաստական աշխատանքներին(2010թ.)</t>
  </si>
  <si>
    <t>Աջակցություն Հայաստանի Հանրապետության Կառավարությանը` ուղղված ԵՀՔ գործողությունների ծրագրի իրականացմանը և ապագա Ասոցիացման համաձայնագրի գծով նախապատրաստական աշխատանքներին` փուլ 2-րդ   (2011թ.)</t>
  </si>
  <si>
    <t>Եվրոպական միության &lt;&lt;Հարևանության ներդրումային գործիքի&gt;&gt; աջակցությամբ իրականացվող ՀՀ պետական սահմանի &lt;&lt;Բագրատաշեն&gt;&gt;, &lt;&lt;Բավրա&gt;&gt; և &lt;&lt;Գոգավան&gt;&gt; անցման կետերի արդիականացման դրամաշնորհային ծրագիր</t>
  </si>
  <si>
    <t>Համաշխարհային բանկի աջակցությամբ իրականացվող ՀՀ ֆինանսների նախարարության կարողությունների զարգացման դրամաշնորհային ծրագիր</t>
  </si>
  <si>
    <t>Համաշխարհային բանկի աջակցությամբ իրականացվող Հայաստանի կառավարության կարգավորող բարեփոխումների գրասենյակի կարողությունների զարգացման դրամաշնորհային ծրագիր</t>
  </si>
  <si>
    <t>Համաշխարհային բանկի աջակցությամբ իրականացվող Հայաստանի հանրային ֆինանսական կառավարման հզորացման դրամաշնորհային ծրագիր</t>
  </si>
  <si>
    <t>Համաշխարհային բանկի աջակցությամբ իրականացվող Կենսաթոշակների մասին հանրային իրազեկման և գրագիտության դրամաշնորհային ծրագիր</t>
  </si>
  <si>
    <t>Համաշխարհային բանկի աջակցությամբ իրականացվող քաղաքաշինական թույլտվությունների էլեկտրոնային մշակման և մեկ պատուհանից տրամադրման ծրագրի համար ԻԶՀ դրամաշնորհային ծրագիր</t>
  </si>
  <si>
    <t>Գյուղատնտեսության զարգացման միջազգային հիմնադրամի աջակցությամբ իրականացվող գյուղական կարողությունների ստեղծում դրամաշնորհային ծրագիր</t>
  </si>
  <si>
    <t>Դանիայի թագավորության աջակցությամբ իրականացվող էներգախնայողության դրամաշնորհային ծրագիր</t>
  </si>
  <si>
    <t>Գերմանիայի զարգացման վարկերի բանկի աջակցությամբ  իրականացվող Հայաստանի Հանրապետության ջրային ոլորտի ուսումնասիրության դրամաշնորհային ծրագիր</t>
  </si>
  <si>
    <t>Գերմանիայի զարգացման վարկերի բանկի աջակցությամբ իրականացվող ՀՀ Շիրակի (Գյումրի) մարզի ջրամատակարարման և ջրահեռացման համակարգերի վերականգնման դրամաշնորհային ծրագիր</t>
  </si>
  <si>
    <t>Գերմանիայի զարգացման վարկերի բանկի աջակցությամբ իրականացվող ջրամատակարար ընկերությունների կողմից չսպասարկվող համայնքների ջրամատակարարման և ջրահեռացման համակարգերի բարելվմանն ու զարգացմանն ուղղված կիրառելիության ուսումնասիրության դրամաշնորհային ծրագիր</t>
  </si>
  <si>
    <t>Եվրոմիության  աջակցությամբ իրականացվող Հայաստանի փոքր համայնքների  ջրային ծրագրի դրամաշնորհային ծրագիր</t>
  </si>
  <si>
    <t>Համաշխարհային բանկի աջակցությամբ իրականացվող ոչ վարակիչ հիվանդությունների կանախարգելման և վերահսկման դրամաշնորհային ծրագիր</t>
  </si>
  <si>
    <t>Համաշխարհային բանկի աջակցությամբ իրականացվող առողջապահության կատարողականի վրա հիմնված ֆինանսավորման ծրագրի նախապատրաստման դրամաշնորհային ծրագիր</t>
  </si>
  <si>
    <t>Դանիական թագավորության աջակցությամբ իրականացվող գյուղական կարողությունների ստեղծում դրամաշնորհային ծրագիր</t>
  </si>
  <si>
    <t>Եվրոպական ներդրումային բանկի աջակցությամբ իրականացվող Հյուսիս-Հարավ տրանսպորտային միջանցքի ծրագիր (3-րդ տրանշ)</t>
  </si>
  <si>
    <t>Համաշխարհային բանկի աջակցությամբ իրականցվող Փաստաբանների դպրոցի վերապատրաստման կարողությունների զարգացման դրամաշնորհային ծրագիր</t>
  </si>
  <si>
    <t>Գերմանիայի զարգացման վարկերի բանկի աջակցությամբ իրականացվող «Հայջրմուղկոյուղի», «Շիրակ-ջրմուղկոյուղի», «Լոռի-ջրմուղկոյուղի» և «Նոր Ակունք» ՓԲԸ-ների մասնավոր կառավարման շարունակության ապահովում դրամաշնորհային ծրագիր</t>
  </si>
  <si>
    <t>1 ԱՄՆ դոլար / 405.26 ՀՀ դրամ</t>
  </si>
  <si>
    <t>1 եվրո / 548.11ՀՀ դրամ</t>
  </si>
  <si>
    <t>TF013654</t>
  </si>
  <si>
    <t xml:space="preserve"> խորհրդատվական ծառայություններ, վերապատրաստում</t>
  </si>
  <si>
    <t>TF012782</t>
  </si>
  <si>
    <t>13.12.2012թ.</t>
  </si>
  <si>
    <t>15.04.2013թ.</t>
  </si>
  <si>
    <t xml:space="preserve">21.03.2012թ. և լրացում 29.07.2013թ. </t>
  </si>
  <si>
    <t>01.02.2014թ.</t>
  </si>
  <si>
    <t>Համաշխարհային բանկի աջակցությամբ իրականացվող Գլոբալ էկոլոգիական հիմնադրամի  կողմից տրամադրաված Համայնքների գյուղատնտեսական ռեսուրսների կառավարման և մրցունակության խրագիր</t>
  </si>
  <si>
    <t>BMZ-N 2013.7017.0</t>
  </si>
  <si>
    <t>27.12.2013թ.</t>
  </si>
  <si>
    <t>06 03 01 18</t>
  </si>
  <si>
    <t>28</t>
  </si>
  <si>
    <t>Դրամաշնորհ 5U51IP00 0520-03</t>
  </si>
  <si>
    <t>21.05.2013թ</t>
  </si>
  <si>
    <t>HRITF  Դրամաշնորհ TF 013103</t>
  </si>
  <si>
    <t>Հաշվետու ժամանակահատվածի համար գումարի հաշվարկները կատարվում են փաստացի ստացման նախորդ օրվա ՀՀ ԿԲ-ի դրությամբ</t>
  </si>
  <si>
    <t>Դրամաշնորհ TF 014138</t>
  </si>
  <si>
    <t>11.07.2013թ</t>
  </si>
  <si>
    <t>Միջազգային Զարգացման Ընկերակցություն</t>
  </si>
  <si>
    <t>TF013724</t>
  </si>
  <si>
    <t>11.06.2013թ.</t>
  </si>
  <si>
    <t xml:space="preserve"> Գլոբալ էկոլոգիական հիմնադրամի</t>
  </si>
  <si>
    <t>Դանիայի թագավորության աջակցությամբ իրականացվող  գյուղական կարողությունների ստեղծում դրամաշնորհային ծրագիր</t>
  </si>
  <si>
    <t>31</t>
  </si>
  <si>
    <t>32</t>
  </si>
  <si>
    <t>33</t>
  </si>
  <si>
    <t xml:space="preserve">*** Ավելացել է  համաձայն ՀՀ կառավարության  23.04.14թ. N 434-Ն որոշման </t>
  </si>
  <si>
    <t xml:space="preserve">**** Ավելացել է համաձայն  ՀՀ կառավարության  19.03.14թ. N 299-Ն որոշման </t>
  </si>
  <si>
    <t xml:space="preserve">** Ավելացել է համաձայն ՀՀ կառավարության 19.03.14թ. N 284-Ն  որոշման </t>
  </si>
  <si>
    <t>***** Ավելացել է համաձայն ՀՀ կառավարության 27.03.14թ. N 313-Ն   որոշման</t>
  </si>
  <si>
    <r>
      <rPr>
        <b/>
        <sz val="12"/>
        <rFont val="GHEA Grapalat"/>
        <family val="0"/>
      </rPr>
      <t>****</t>
    </r>
    <r>
      <rPr>
        <sz val="12"/>
        <rFont val="GHEA Grapalat"/>
        <family val="3"/>
      </rPr>
      <t>Իրանի Իսլամական Հանրապետության աջակցությամբ իրականացվող Հայաստանի Հանրապետությունում` Իրանի հետ սահմանամերձ բնակավայրերի գազի բաշխման ցանցի կառուցման դրամաշնորհային ծրագիր</t>
    </r>
  </si>
  <si>
    <r>
      <rPr>
        <b/>
        <sz val="12"/>
        <rFont val="GHEA Grapalat"/>
        <family val="0"/>
      </rPr>
      <t>***</t>
    </r>
    <r>
      <rPr>
        <sz val="12"/>
        <rFont val="GHEA Grapalat"/>
        <family val="3"/>
      </rPr>
      <t>Համաշխարհային բանկի աջակցությամբ իրականացվող Հայաստանի գյուղատնտեսական հաշվառման պիլոտային ծրագիր</t>
    </r>
  </si>
  <si>
    <r>
      <rPr>
        <b/>
        <sz val="12"/>
        <rFont val="GHEA Grapalat"/>
        <family val="0"/>
      </rPr>
      <t>**</t>
    </r>
    <r>
      <rPr>
        <sz val="12"/>
        <rFont val="GHEA Grapalat"/>
        <family val="3"/>
      </rPr>
      <t>Համաշխարհային բանկի աջակցությամբ իրականացվող համայնքների գյուղատնտեսական ռեսուրսների կառավարման մրցունակության երկրորդ ծրագիր</t>
    </r>
  </si>
  <si>
    <t>34</t>
  </si>
  <si>
    <t>****** Ավելացել է համաձայն   ՀՀ կառավարության 27.03.14թ. N 315-Նորոշման</t>
  </si>
  <si>
    <t>Համաշխարհային բանկի աջակցությամբ իրականացվող համայնքների գյուղատնտեսական ռեսուրսների կառավարման մրցունակության երկրորդ ծրագիր</t>
  </si>
  <si>
    <t>Ռուսաստանի Դաշնության հիմնադրամ</t>
  </si>
  <si>
    <t>TF015171</t>
  </si>
  <si>
    <t>Համաշխարհային բանկի աջակցությամբ իրականացվող Հայաստանի գյուղատնտեսական հաշվառման պիլոտային ծրագիր</t>
  </si>
  <si>
    <t>Իրանի Իսլամական Հանրապետության աջակցությամբ իրականացվող Հայաստանի Հանրապետությունում` Իրանի հետ սահմանամերձ բնակավայրերի գազի բաշխման ցանցի կառուցման դրամաշնորհային ծրագիր</t>
  </si>
  <si>
    <t xml:space="preserve">2014թ  </t>
  </si>
  <si>
    <t>Դանիական Թագավորություն</t>
  </si>
  <si>
    <t>SUPPL-COFIN DK-817AM</t>
  </si>
  <si>
    <t>23.12.2013թ.</t>
  </si>
  <si>
    <t>20.04.2012թ.</t>
  </si>
  <si>
    <t>Եվրամիության աջակցությամբ իրականացվող Հայաստանի փոքր համայնքների ջրային ծրագիր</t>
  </si>
  <si>
    <t>տեխնիկական աջակցություն</t>
  </si>
  <si>
    <t>SUPPL-COFIN DE-730AM</t>
  </si>
  <si>
    <t>Դանիական Թագավորության աջակցությամբ իրականացվող  «Շուկայավարման հնարավորություն ֆերմերներին»</t>
  </si>
  <si>
    <t>Ընդամենը</t>
  </si>
  <si>
    <t>TF013918</t>
  </si>
  <si>
    <t>ԻԻՀ</t>
  </si>
  <si>
    <t>Ոչ ֆինանսական ակտիվների գծով ծախսեր</t>
  </si>
  <si>
    <t>Կառավական տուն, մասնաշենք 2</t>
  </si>
  <si>
    <t xml:space="preserve"> Համաշխարհային բանկ</t>
  </si>
  <si>
    <t>Ընթացիկ այլ ծախսեր</t>
  </si>
  <si>
    <t xml:space="preserve">ՀՀ արդարադատության նախարարության </t>
  </si>
  <si>
    <t>03 03 01</t>
  </si>
  <si>
    <t>10 40 03</t>
  </si>
  <si>
    <t>Դատաիրավական ծրագրերի իրականացման գրասենյակ ՊՀ</t>
  </si>
  <si>
    <t>35</t>
  </si>
  <si>
    <r>
      <t>*******</t>
    </r>
    <r>
      <rPr>
        <sz val="12"/>
        <rFont val="GHEA Grapalat"/>
        <family val="0"/>
      </rPr>
      <t>Վեդու ջրամբարի կառուցման ուսումնասիրություն</t>
    </r>
  </si>
  <si>
    <t>******* Ավելացել է համաձայն   ՀՀ կառավարության 19.06.14թ. N 625-Նորոշման</t>
  </si>
  <si>
    <t>CAM 1004 01 A</t>
  </si>
  <si>
    <t>15.05.2013թ.</t>
  </si>
  <si>
    <t>Ֆրանսիայի կառավարություն</t>
  </si>
  <si>
    <t>Վեդու ջրամբարի կառուցման ուսումնասիրություն</t>
  </si>
  <si>
    <t xml:space="preserve"> ԱՄՆ կառավարության աջակցությամբ իրականացվող ՙՀազարամյակի մարտահրավեր՚ դրամաշնորհային ծրագիր </t>
  </si>
  <si>
    <t>Եվրոպական ներդրումային բանկ Լյուքսեմբուրգ</t>
  </si>
  <si>
    <t>դեռևս հստակեցված չէ` համաձայնագրի  բացակայության պատճառով</t>
  </si>
  <si>
    <t>Պայմանագիրը դեռևս հաստատված չէ</t>
  </si>
  <si>
    <t>«Հյուսիս-Հարավ ճանապարհային միջանցքի ներդրումային ծրագրի իրականացման կազմակերպություն» ՊՈԱԿ</t>
  </si>
  <si>
    <t>ՀՀ ք. Երևան, Թումանյան 38</t>
  </si>
  <si>
    <t>ՀՀ տրանսպորտի և կապի նախարարություն</t>
  </si>
  <si>
    <t>10 40 18</t>
  </si>
  <si>
    <t>04 05 01</t>
  </si>
  <si>
    <t>******** Ավելացել է համաձայն   ՀՀ կառավարության 10.07.14թ. N 709-Նորոշման</t>
  </si>
  <si>
    <t>36</t>
  </si>
  <si>
    <r>
      <rPr>
        <b/>
        <sz val="12"/>
        <rFont val="GHEA Grapalat"/>
        <family val="0"/>
      </rPr>
      <t>********</t>
    </r>
    <r>
      <rPr>
        <sz val="12"/>
        <rFont val="GHEA Grapalat"/>
        <family val="0"/>
      </rPr>
      <t>Նիդերլանդներից վերադարձող քաղաքացիներին վերաինտեգրման օգնության շրջանակներում խորհրդատվության և ուղղորդման ծառայության մատուցման մասին</t>
    </r>
  </si>
  <si>
    <t>Կովկասի Բնության Հիմնադրամ</t>
  </si>
  <si>
    <t>Խոսրովի Պետական Արգելոցի դրամաշնորհիպայմանագիր</t>
  </si>
  <si>
    <t>որոշակի ԱՊՏ-ների ընթացիկ ծախսերի ֆինանսավորում</t>
  </si>
  <si>
    <t>Ըստ համաձայնագրի</t>
  </si>
  <si>
    <t>համաձայն հաստատաված նախահաշվի հիմնական միջցների, գույքի և սարքավորումների ձեռք բերւմ,տուրիզմի սպասարկում,հավելավճարների տրամադրում</t>
  </si>
  <si>
    <t>2013թ. Համար 10000 եվրո կառանձնացվի աուդիտորական ծախսերի համար</t>
  </si>
  <si>
    <t>&lt;Խոսրովիանտառ&gt; արգելոց ՊՈԱԿ</t>
  </si>
  <si>
    <t>Ք. Վեդի կասյան79</t>
  </si>
  <si>
    <t>ՀՀ Բնապահպանության նախարարություն</t>
  </si>
  <si>
    <t>Արփի լիճ ազգային պարկի դրամաշնորհային պայմանագիր</t>
  </si>
  <si>
    <t>ընթացիկ ծախսերի ֆինանսավորում</t>
  </si>
  <si>
    <t>Շենք, շինությունների պահպանում</t>
  </si>
  <si>
    <t>210000 եվրո դրամաշնորհ/2013-2015թթ համար/,որից 30000 եվրոն ԿԲՀ կողմից կհատկացվի աուդիտ ծախսերի համար</t>
  </si>
  <si>
    <t>&lt;Արփի Լիճ&gt; ՊՈԱԿ</t>
  </si>
  <si>
    <t>ՀՀ Շիրակի մարզ, գ. Բերդաշեն</t>
  </si>
  <si>
    <t>22.04.2014թ.</t>
  </si>
  <si>
    <t>07.05.2014թ.</t>
  </si>
  <si>
    <t>«Զանգեզուր ԿՀ» պետական արգելոցի դրամաշնորհի պայմանագիր</t>
  </si>
  <si>
    <t>«Զանգեզուր ԿՀ» ՊՈԱԿ իրականացվելիք միջոցառումների ֆինանսավորման ծավալների համալրում</t>
  </si>
  <si>
    <t>ՀՀ Սյունիքի մարզ. Ք. Շիկահող</t>
  </si>
  <si>
    <t>26.07.2013թ.</t>
  </si>
  <si>
    <t>Հարավային Կովկասում անդրսահմանային միացյալ քարտուղարություն</t>
  </si>
  <si>
    <t>«Դիլիջան ազգային պարկ» ՊՈԱԿ-ում էկոտուրիստական երթուղիների և ժամանցի կազմակերպման կետի կահավորման ու բարեկարգման աշխատանքների ձեռք բերում</t>
  </si>
  <si>
    <t>«Դիլիջան ազգային պարկ» ՊՈԱԿ</t>
  </si>
  <si>
    <t>Ք. Դիլիջան Թբիլիսյան խճ-2</t>
  </si>
  <si>
    <r>
      <rPr>
        <b/>
        <sz val="12"/>
        <rFont val="GHEA Grapalat"/>
        <family val="3"/>
      </rPr>
      <t>*****</t>
    </r>
    <r>
      <rPr>
        <sz val="12"/>
        <rFont val="GHEA Grapalat"/>
        <family val="3"/>
      </rPr>
      <t>Եվրոպական հարևանության և գործընկերության գործիքի ներքո իրականացվող Սևծովյան ավազանի երկրների համատեղ գործողությունների 2007-2013 թթ. դրամաշնորհային ծրագիր</t>
    </r>
  </si>
  <si>
    <t>Համաձայն վերադասի 12.09.2014թ. Թիվ 82-6/658330-14 գրության կատարվել է  բյուջեի փոփոխություն</t>
  </si>
  <si>
    <r>
      <t>******</t>
    </r>
    <r>
      <rPr>
        <sz val="12"/>
        <rFont val="GHEA Grapalat"/>
        <family val="3"/>
      </rPr>
      <t>Դանիական Թագավորության աջակցությամբ իրականացվող  «Շուկայավարման հնարավորություն ֆերմերներին»</t>
    </r>
  </si>
  <si>
    <t>Նիդերլանդներից վերադարձող քաղաքացիներին վերաինտեգրման օգնության շրջանակներում խորհրդատվության և ուղղորդման ծառայության մատուցման մասին</t>
  </si>
  <si>
    <t>8283-02/2014</t>
  </si>
  <si>
    <t>500 եվրո</t>
  </si>
  <si>
    <t>Գործարքները կատարվել է ՀՀ ԿԲ-ի օրվա կուրսով</t>
  </si>
  <si>
    <t>2014 թվականի ընթացքում դրամական միջոցները փոխարկվում են 1 եվրոն= 548.11 ՀՀ դրամ</t>
  </si>
  <si>
    <t>2014թ. Ընթացքում ստացված դրամական միջոցները փոխարկում են 1 եվրո=548.11ՀՀԴ</t>
  </si>
  <si>
    <t>2014թվականին ստացված դրամական միջոցները փոխարկվում են 1 եվրոն/= 548.11 ՀՀ դրամ     2013թվականին ստացված դրամական միջոցները փոխարկվում են 1 եվրոն/= 524.38 ՀՀ դրամ    01.01.2013-30.06.2013 ժամանակահատվածում դրամաշնորհը տրամադրվել է դրամային և ոչ դրամային չափիչներով 768.038.4 հազ ՀՀ դրամ տրամադրվել է դրամային չափիչով, իսկ 196.845.4 հազ ՀՀ դրամը հակատուբերկուլյոզային դեղորայքի ժամանակակշիռը ախտորոշիչ սարքավորումների տեսքով     01.01.2012-31.12.2012 ժամանակահատվածում դրամաշնորհը տրամադրվել է դրամային և ոչ դրամային չափիչներով 785.495 հազ ՀՀ դրամ տրամադրվել է դրամային չափիչով, իսկ 222.029 հազ ՀՀ դրամը հակատուբերկուլյոզային դեղորայքի ժամանակակշիռը ախտորոշիչ սարքավորումների տեսքով</t>
  </si>
  <si>
    <t>Որպես դրամաշնորհի պայամանագրային գումար հաշվարկված է 250.000 Եվրո  գումարին համարժեք ՀՀ դրամ 30.09.2014 դրությամբ 519.49</t>
  </si>
  <si>
    <t>BMZ-2012.70.297</t>
  </si>
  <si>
    <t>Վերականգնվող էներգիայի աջակցում (փուլ III)</t>
  </si>
  <si>
    <t xml:space="preserve">Որպես դրամաշնորհի պայամանագրային գումար հաշվարկված է 2.000.000Եվրո  գումարին համարժեք ՀՀ դրամ 30.09.2014 դրությամբ 513.49 </t>
  </si>
  <si>
    <t>01.07.2014-30.09.2014թթ. ժամանակահատվածի համար</t>
  </si>
  <si>
    <t>Աշխատանքի միջազգային կազմակերպություն</t>
  </si>
  <si>
    <t>«Դպրոցից դեպի աշխատանք» ընտրանքային հետազոտություն</t>
  </si>
  <si>
    <t>Աշխողների աշխատավարձ, ներքին գործուղումներ, տպագրական ծառայություններ</t>
  </si>
  <si>
    <t>ՀՀ Ազգային վիճակագրական ծառայություն</t>
  </si>
  <si>
    <t>ՀՀ ԱՎԾ</t>
  </si>
  <si>
    <t>հազ. դրամ</t>
  </si>
  <si>
    <t>27.08.2012թ.</t>
  </si>
  <si>
    <t>04.09.2013թ.</t>
  </si>
  <si>
    <t>10.01.2013թ.</t>
  </si>
  <si>
    <t>30.10.2012թ.</t>
  </si>
  <si>
    <t>01.10. 2013թ.</t>
  </si>
  <si>
    <t>04.07.2013թ.</t>
  </si>
  <si>
    <t>28.11.2013թ.</t>
  </si>
  <si>
    <t>26.09.2013թ.</t>
  </si>
  <si>
    <t>19.03.2014թ.</t>
  </si>
  <si>
    <t>22.06.2013թ.</t>
  </si>
  <si>
    <t>19.06.2009թ.</t>
  </si>
  <si>
    <t>01.04.2014-31.03.2016թթ.</t>
  </si>
  <si>
    <t>16.11.2004-13.09.2015թթ.</t>
  </si>
  <si>
    <t>26.04.2013թ.</t>
  </si>
  <si>
    <t>11.06.2012թ.</t>
  </si>
  <si>
    <t>18.06.2014թ.</t>
  </si>
  <si>
    <t>2014 թվականի պետական բյուջեով նախատեսված Հայաստանի Հանրապետությանը տրամադրված դրամաշնորհների վերաբերյալ 30.09.2014թ. դրությամբ</t>
  </si>
  <si>
    <t>900001300003</t>
  </si>
  <si>
    <t xml:space="preserve">ՀԱՇՎԵՏՎՈՒԹՅՈՒՆ </t>
  </si>
  <si>
    <t xml:space="preserve"> ՀԱՅԱՍՏԱՆԻ ՀԱՆՐԱՊԵՏՈՒԹՅԱՆՆ ՕՏԱՐԵՐԿՐՅԱ ՊԵՏՈՒԹՅՈՒՆՆԵՐԻ, ՄԻՋԱԶԱՅԻՆ ԿԱԶՄԱԿԵՐՊՈՒԹՅՈՒՆՆԵՐԻ, ԻՆՉՊԵՍ ՆԱԵՎ ԱՅԼ ԱՆՁԱՆՑ ԿՈՂՄԻՑ ՏՐԱՄԱԴՐՎԱԾ ԱՊՐԱՆՔԱՅԻՆ ԴՐԱՄԱՇՆՈՐՀՆԵՐԻ  ՄԱՍԻՆ             </t>
  </si>
  <si>
    <t xml:space="preserve"> 01.07.2014-31.30.09.2014թ. ժամանակահատվածի համար</t>
  </si>
  <si>
    <t xml:space="preserve">Դրամաշնորհի կամ ապրանքային վարկի  տրամադրման պայմանագրի կամ համաձայնագրի </t>
  </si>
  <si>
    <t xml:space="preserve">Դրամաշնորհը կամ ապրանքային վարկը տրամադրող միջազգային կազմակերպությունը, օտարերկրյա պետությունը կամ այլ անձը  </t>
  </si>
  <si>
    <t>Պայմանագրով կամ համաձայնագրով դրամաշնորհի և ապրանքային վարկի տրամադրման (Հայաստանի Հանրապետություն ներկրման) համար նախատեսված ամբողջ ծրագրի համար</t>
  </si>
  <si>
    <t>Պայմանագրի կամ համաձայնագրի շրջանակներում փաստացի ստացված դրամաշնորհի կամ ապրանքային վարկի</t>
  </si>
  <si>
    <t>Յուրաքանչյուր ապրանքային դրամաշնորհի կամ ապրանքային վարկի գծով</t>
  </si>
  <si>
    <t>Ապրանքների տնօրինման եղանակը և իրավական հիմքերը</t>
  </si>
  <si>
    <t xml:space="preserve">Յուրաքանչյուր դրամաշնորհի կամ ապրանքային վարկի գծով </t>
  </si>
  <si>
    <t>Գոյացած միջոցների օգտագործումը</t>
  </si>
  <si>
    <t xml:space="preserve">     Հիմնարկի անվանումը </t>
  </si>
  <si>
    <t xml:space="preserve">      Փոստային հասցեն</t>
  </si>
  <si>
    <t>Հիմնարկի տեղաբաշխման մարզի կոդը ըստ բյուջետային ծախսերի  տարածքային դասակարգման</t>
  </si>
  <si>
    <t>Պետական  կառավարման վերադաս մարմնի անվանումը</t>
  </si>
  <si>
    <t>Պետական կառավարման վերադաս մարմնի կոդը ըստ բյուջետային ծախսերի գերատեսչական  դասակարգման</t>
  </si>
  <si>
    <t>Հիմնարկը սպասարկող տեղական գանձապետական բաժանմունքի անվանումը</t>
  </si>
  <si>
    <t>Հիմնարկի տեղական գանձապետական բաժանմունքում հաշվառման համարը</t>
  </si>
  <si>
    <t>Ծրագիր իրականացնողը</t>
  </si>
  <si>
    <t>Չափի միավորը</t>
  </si>
  <si>
    <t>Ամբողջ ծրագրի համար</t>
  </si>
  <si>
    <t>Պահառուի անվանումը և գտնվելու վայրը, այլ անձի դեպքում` անունը և բնակության վայրը</t>
  </si>
  <si>
    <t>Պահառության պայմանագրի հերթական համարը</t>
  </si>
  <si>
    <t>Պահառության պայմանագրի կնքման ամսաթիվը</t>
  </si>
  <si>
    <t>Պահառուներին տրված ապրանքների</t>
  </si>
  <si>
    <t>Պահառության գինը</t>
  </si>
  <si>
    <t>Պահառուների մոտ հաշվետու ժամանակահատվածի վերջին օրվա դրությամբ առկա ապրանքների քանակը</t>
  </si>
  <si>
    <t>Պահառուներին վճարված գումարը</t>
  </si>
  <si>
    <t>Իրացնող գործակալի անվանումը և գտնվելու վայրը, այլ անձի դեպքում` անունը և բնակության վայրը</t>
  </si>
  <si>
    <t>Պպայմանագրի հերթական համարը</t>
  </si>
  <si>
    <t>Պայմանագրի կնքման ամսաթիվը</t>
  </si>
  <si>
    <t>Գործակալների կողմից հաշվետու ժամանակահատվածի վերջին օրվա դրությամբ իրացված ապրանքների</t>
  </si>
  <si>
    <t xml:space="preserve">Գործակալների կողմից հաշվետու ժամանակահատվածի վերջին օրվա դրությամբ </t>
  </si>
  <si>
    <t>Գործակալներին նախատեսված վարձավճարի չափը</t>
  </si>
  <si>
    <t>Գործակալներին վճարված վարձավճարի չափը</t>
  </si>
  <si>
    <t>Գոյացած միջոցների օգտագործման ուղղությունները, որոնք նախատեսված են պայմանագրերով կամ համաձայնագրերով</t>
  </si>
  <si>
    <t>Ուղղությունը` փաստացի</t>
  </si>
  <si>
    <t>Նախատեսված (ՀՀ դրամ)</t>
  </si>
  <si>
    <t>Փաստացի (ՀՀ դրամ)</t>
  </si>
  <si>
    <t>Անվանումը (ծրագիր)</t>
  </si>
  <si>
    <t>Ապրանքի անվանումը</t>
  </si>
  <si>
    <t>Քանակը</t>
  </si>
  <si>
    <t>Գումարը ՖՕԲ</t>
  </si>
  <si>
    <t>Գումարը ՍԻՊ</t>
  </si>
  <si>
    <t>Գումարը այլ</t>
  </si>
  <si>
    <t>Արժեքը</t>
  </si>
  <si>
    <t>Չափման միավորը</t>
  </si>
  <si>
    <t xml:space="preserve">Միավորի մեկնարկային գինը
</t>
  </si>
  <si>
    <t>Միավորի վաճառքի առավելագույն գինը</t>
  </si>
  <si>
    <t>Վաճառքի հանված ապրանքների ընդհանուր քանակը</t>
  </si>
  <si>
    <t>Իրացված ապրանքների քանակը</t>
  </si>
  <si>
    <t>39</t>
  </si>
  <si>
    <t>Հակատուբերկուլյոզային դեղորայք, լաբարատոր, ծախսանյութեր</t>
  </si>
  <si>
    <t>հավաքածու</t>
  </si>
  <si>
    <t>Հավաքածու</t>
  </si>
  <si>
    <t>Դրամաշնորհիշրջանակներում տուբերկուլյոզով հիվանդների  անվճար բուժման նպատակով</t>
  </si>
  <si>
    <t>Տուբերկուլյոզի դեմ պայքարի ազգային ծրագիրՊՈԱԿ</t>
  </si>
  <si>
    <t>Հակավիրուսային դեղորայք  և ՄԻԱՎ-ի ախտրոշման թեստ հավաքածուներ</t>
  </si>
  <si>
    <t>«Պաշտպանության երկրորդ գծի» ծրագրի շրջանակներում</t>
  </si>
  <si>
    <t>Ամերիկյան կառավարության «Խաղաղ օվկիանոսյան հյուսիս-արևմուտք ազգային լաբորոտորիայի» կողմից</t>
  </si>
  <si>
    <t>Գործիքների հավաքածու Hoiz Mann</t>
  </si>
  <si>
    <t>Շահագործվում է ՀՀ ՖՆ  մաքսային մարմինների կողմից</t>
  </si>
  <si>
    <t>ՀՀ Ազգային ժողովի որոշում Ն-146-2 առ 20.02.2001թ.</t>
  </si>
  <si>
    <t>Զոդման կայան Yan XUN 909</t>
  </si>
  <si>
    <t>Կտրող և հղկող գործիք Makita GA5030</t>
  </si>
  <si>
    <t>Արտադրական ֆեն Steinel 350S</t>
  </si>
  <si>
    <t>Արտադրական փոշեկուլ Metabol 1200</t>
  </si>
  <si>
    <t>Աստիճան</t>
  </si>
  <si>
    <t>Համակարգիչ-նոթբուկ Lenovo Ideapad G510</t>
  </si>
  <si>
    <t>Հիշողության քարտ 32 Gb</t>
  </si>
  <si>
    <t>Բազմաֆունկցիոնալ չիպ պրոգրոմատոր Mini Pro</t>
  </si>
  <si>
    <t>CCTV տեստեր MON_LCD35P</t>
  </si>
  <si>
    <t>Հողանցման տեստեր Mastech MS230</t>
  </si>
  <si>
    <t>Երկարացման լար 50մ</t>
  </si>
  <si>
    <t>Լազերային ցուցիչ</t>
  </si>
  <si>
    <t>Ռեֆլեկտրոմետր Riser Bond 3300</t>
  </si>
  <si>
    <t xml:space="preserve">* Ավելացել է համաձայն ՀՀ կառավարության 19.03.14թ. N 283-Ն  որոշման </t>
  </si>
  <si>
    <t>*Համաշխարհային բանկի աջակցությամբ իրականացվող «Հանրակրթության բարելավման ծրագրի նախապատրաստման համար» դրամաշնորհային ծրագիր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</si>
</sst>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_(&quot;$&quot;* #,##0.0_);_(&quot;$&quot;* \(#,##0.0\);_(&quot;$&quot;* &quot;-&quot;??_);_(@_)"/>
    <numFmt numFmtId="174" formatCode="_(* #,##0.0_);_(* \(#,##0.0\);_(* &quot;-&quot;?_);_(@_)"/>
    <numFmt numFmtId="175" formatCode="_-* #,##0.00\ [$€-40B]_-;\-* #,##0.00\ [$€-40B]_-;_-* &quot;-&quot;??\ [$€-40B]_-;_-@_-"/>
    <numFmt numFmtId="176" formatCode="_ * #,##0.00_)\ [$€-1]_ ;_ * \(#,##0.00\)\ [$€-1]_ ;_ * &quot;-&quot;??_)\ [$€-1]_ ;_ @_ "/>
    <numFmt numFmtId="177" formatCode="_ * #,##0.0_)\ [$€-1]_ ;_ * \(#,##0.0\)\ [$€-1]_ ;_ * &quot;-&quot;??_)\ [$€-1]_ ;_ @_ "/>
    <numFmt numFmtId="178" formatCode="_-* #,##0.00_р_._-;\-* #,##0.00_р_._-;_-* &quot;-&quot;??_р_._-;_-@_-"/>
    <numFmt numFmtId="179" formatCode="_(* #,##0_);_(* \(#,##0\);_(* &quot;-&quot;??_);_(@_)"/>
    <numFmt numFmtId="180" formatCode="#,##0.0"/>
    <numFmt numFmtId="181" formatCode="[$-409]dddd\,\ mmmm\ dd\,\ yyyy"/>
    <numFmt numFmtId="182" formatCode="mm/dd/yy;@"/>
    <numFmt numFmtId="183" formatCode="_(* #,##0.00_);_(* \(#,##0.00\);_(* &quot;-&quot;?_);_(@_)"/>
    <numFmt numFmtId="184" formatCode="_([$€-2]\ * #,##0.00_);_([$€-2]\ * \(#,##0.00\);_([$€-2]\ * &quot;-&quot;??_);_(@_)"/>
    <numFmt numFmtId="185" formatCode="_-[$£-809]* #,##0.00_-;\-[$£-809]* #,##0.00_-;_-[$£-809]* &quot;-&quot;??_-;_-@_-"/>
    <numFmt numFmtId="186" formatCode="_ [$¥-804]* #,##0.00_ ;_ [$¥-804]* \-#,##0.00_ ;_ [$¥-804]* &quot;-&quot;??_ ;_ @_ "/>
    <numFmt numFmtId="187" formatCode="_-* #,##0.00\ [$€-425]_-;\-* #,##0.00\ [$€-425]_-;_-* &quot;-&quot;??\ [$€-425]_-;_-@_-"/>
    <numFmt numFmtId="188" formatCode="_-[$€-1809]* #,##0.00_-;\-[$€-1809]* #,##0.00_-;_-[$€-1809]* &quot;-&quot;??_-;_-@_-"/>
    <numFmt numFmtId="189" formatCode="_([$$-409]* #,##0.00_);_([$$-409]* \(#,##0.00\);_([$$-409]* &quot;-&quot;??_);_(@_)"/>
    <numFmt numFmtId="190" formatCode="_([$€-2]\ * #,##0.000_);_([$€-2]\ * \(#,##0.000\);_([$€-2]\ * &quot;-&quot;??_);_(@_)"/>
  </numFmts>
  <fonts count="57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4"/>
      <name val="GHEA Grapalat"/>
      <family val="3"/>
    </font>
    <font>
      <b/>
      <sz val="14"/>
      <name val="GHEA Grapalat"/>
      <family val="3"/>
    </font>
    <font>
      <sz val="13"/>
      <name val="GHEA Grapalat"/>
      <family val="3"/>
    </font>
    <font>
      <sz val="10"/>
      <name val="Arial LatArm"/>
      <family val="2"/>
    </font>
    <font>
      <b/>
      <sz val="13"/>
      <name val="GHEA Grapalat"/>
      <family val="3"/>
    </font>
    <font>
      <sz val="12"/>
      <name val="GHEA Grapalat"/>
      <family val="3"/>
    </font>
    <font>
      <sz val="10"/>
      <name val="Arial Armenian"/>
      <family val="2"/>
    </font>
    <font>
      <b/>
      <sz val="12"/>
      <name val="GHEA Grapalat"/>
      <family val="3"/>
    </font>
    <font>
      <sz val="10"/>
      <name val="Times Armenian"/>
      <family val="1"/>
    </font>
    <font>
      <sz val="8"/>
      <name val="GHEA Grapalat"/>
      <family val="3"/>
    </font>
    <font>
      <b/>
      <sz val="8"/>
      <name val="GHEA Grapalat"/>
      <family val="3"/>
    </font>
    <font>
      <sz val="8"/>
      <color indexed="8"/>
      <name val="GHEA Grapalat"/>
      <family val="3"/>
    </font>
    <font>
      <b/>
      <sz val="8"/>
      <color indexed="8"/>
      <name val="GHEA Grapalat"/>
      <family val="3"/>
    </font>
    <font>
      <sz val="8"/>
      <name val="Sylfaen"/>
      <family val="1"/>
    </font>
    <font>
      <sz val="10"/>
      <name val="GHEA Grapalat"/>
      <family val="3"/>
    </font>
    <font>
      <b/>
      <sz val="10"/>
      <name val="GHEA Grapalat"/>
      <family val="0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174" fontId="9" fillId="33" borderId="10" xfId="58" applyNumberFormat="1" applyFont="1" applyFill="1" applyBorder="1" applyAlignment="1">
      <alignment vertical="center"/>
      <protection/>
    </xf>
    <xf numFmtId="174" fontId="9" fillId="33" borderId="10" xfId="58" applyNumberFormat="1" applyFont="1" applyFill="1" applyBorder="1" applyAlignment="1">
      <alignment horizontal="right" vertical="center"/>
      <protection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78" fontId="4" fillId="33" borderId="0" xfId="0" applyNumberFormat="1" applyFont="1" applyFill="1" applyBorder="1" applyAlignment="1">
      <alignment/>
    </xf>
    <xf numFmtId="179" fontId="4" fillId="33" borderId="0" xfId="42" applyNumberFormat="1" applyFont="1" applyFill="1" applyBorder="1" applyAlignment="1">
      <alignment/>
    </xf>
    <xf numFmtId="43" fontId="4" fillId="33" borderId="0" xfId="0" applyNumberFormat="1" applyFont="1" applyFill="1" applyBorder="1" applyAlignment="1">
      <alignment/>
    </xf>
    <xf numFmtId="43" fontId="4" fillId="33" borderId="0" xfId="42" applyFont="1" applyFill="1" applyBorder="1" applyAlignment="1">
      <alignment/>
    </xf>
    <xf numFmtId="17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center" vertical="center"/>
      <protection/>
    </xf>
    <xf numFmtId="0" fontId="5" fillId="33" borderId="11" xfId="58" applyFont="1" applyFill="1" applyBorder="1" applyAlignment="1">
      <alignment horizontal="center" vertical="center"/>
      <protection/>
    </xf>
    <xf numFmtId="0" fontId="5" fillId="33" borderId="12" xfId="58" applyFont="1" applyFill="1" applyBorder="1" applyAlignment="1">
      <alignment horizontal="center" vertical="center"/>
      <protection/>
    </xf>
    <xf numFmtId="174" fontId="5" fillId="33" borderId="10" xfId="58" applyNumberFormat="1" applyFont="1" applyFill="1" applyBorder="1" applyAlignment="1">
      <alignment vertical="center"/>
      <protection/>
    </xf>
    <xf numFmtId="0" fontId="8" fillId="33" borderId="0" xfId="0" applyFont="1" applyFill="1" applyBorder="1" applyAlignment="1">
      <alignment/>
    </xf>
    <xf numFmtId="174" fontId="5" fillId="33" borderId="10" xfId="58" applyNumberFormat="1" applyFont="1" applyFill="1" applyBorder="1" applyAlignment="1">
      <alignment horizontal="center" vertical="center"/>
      <protection/>
    </xf>
    <xf numFmtId="49" fontId="9" fillId="33" borderId="13" xfId="1" applyNumberFormat="1" applyFont="1" applyFill="1" applyBorder="1" applyAlignment="1">
      <alignment horizontal="center" vertical="center" wrapText="1"/>
    </xf>
    <xf numFmtId="172" fontId="9" fillId="33" borderId="10" xfId="1" applyNumberFormat="1" applyFont="1" applyFill="1" applyBorder="1" applyAlignment="1">
      <alignment horizontal="left" vertical="center" wrapText="1"/>
    </xf>
    <xf numFmtId="174" fontId="9" fillId="33" borderId="14" xfId="58" applyNumberFormat="1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/>
    </xf>
    <xf numFmtId="174" fontId="11" fillId="33" borderId="14" xfId="58" applyNumberFormat="1" applyFont="1" applyFill="1" applyBorder="1" applyAlignment="1">
      <alignment horizontal="right" vertical="center"/>
      <protection/>
    </xf>
    <xf numFmtId="172" fontId="9" fillId="33" borderId="10" xfId="42" applyNumberFormat="1" applyFont="1" applyFill="1" applyBorder="1" applyAlignment="1">
      <alignment vertical="center"/>
    </xf>
    <xf numFmtId="174" fontId="9" fillId="33" borderId="10" xfId="42" applyNumberFormat="1" applyFont="1" applyFill="1" applyBorder="1" applyAlignment="1">
      <alignment horizontal="center" vertical="center"/>
    </xf>
    <xf numFmtId="174" fontId="9" fillId="33" borderId="14" xfId="0" applyNumberFormat="1" applyFont="1" applyFill="1" applyBorder="1" applyAlignment="1">
      <alignment/>
    </xf>
    <xf numFmtId="43" fontId="9" fillId="33" borderId="10" xfId="42" applyNumberFormat="1" applyFont="1" applyFill="1" applyBorder="1" applyAlignment="1">
      <alignment horizontal="center" vertical="center"/>
    </xf>
    <xf numFmtId="0" fontId="6" fillId="33" borderId="0" xfId="57" applyFont="1" applyFill="1" applyBorder="1" applyAlignment="1">
      <alignment vertical="center"/>
      <protection/>
    </xf>
    <xf numFmtId="0" fontId="9" fillId="33" borderId="10" xfId="56" applyFont="1" applyFill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/>
    </xf>
    <xf numFmtId="0" fontId="4" fillId="33" borderId="10" xfId="57" applyFont="1" applyFill="1" applyBorder="1" applyAlignment="1">
      <alignment vertical="center"/>
      <protection/>
    </xf>
    <xf numFmtId="43" fontId="4" fillId="33" borderId="10" xfId="0" applyNumberFormat="1" applyFont="1" applyFill="1" applyBorder="1" applyAlignment="1">
      <alignment vertical="center"/>
    </xf>
    <xf numFmtId="172" fontId="4" fillId="33" borderId="10" xfId="58" applyNumberFormat="1" applyFont="1" applyFill="1" applyBorder="1" applyAlignment="1">
      <alignment vertical="center"/>
      <protection/>
    </xf>
    <xf numFmtId="172" fontId="4" fillId="33" borderId="10" xfId="42" applyNumberFormat="1" applyFont="1" applyFill="1" applyBorder="1" applyAlignment="1">
      <alignment vertical="center"/>
    </xf>
    <xf numFmtId="174" fontId="4" fillId="33" borderId="10" xfId="42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57" applyFont="1" applyFill="1" applyBorder="1" applyAlignment="1">
      <alignment vertical="center"/>
      <protection/>
    </xf>
    <xf numFmtId="43" fontId="4" fillId="33" borderId="16" xfId="0" applyNumberFormat="1" applyFont="1" applyFill="1" applyBorder="1" applyAlignment="1">
      <alignment vertical="center"/>
    </xf>
    <xf numFmtId="172" fontId="4" fillId="33" borderId="16" xfId="58" applyNumberFormat="1" applyFont="1" applyFill="1" applyBorder="1" applyAlignment="1">
      <alignment vertical="center"/>
      <protection/>
    </xf>
    <xf numFmtId="0" fontId="4" fillId="33" borderId="16" xfId="58" applyFont="1" applyFill="1" applyBorder="1" applyAlignment="1">
      <alignment vertical="center"/>
      <protection/>
    </xf>
    <xf numFmtId="174" fontId="4" fillId="33" borderId="16" xfId="42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/>
    </xf>
    <xf numFmtId="0" fontId="8" fillId="33" borderId="0" xfId="57" applyFont="1" applyFill="1" applyBorder="1" applyAlignment="1">
      <alignment vertical="center"/>
      <protection/>
    </xf>
    <xf numFmtId="43" fontId="6" fillId="33" borderId="0" xfId="42" applyFont="1" applyFill="1" applyBorder="1" applyAlignment="1">
      <alignment vertical="center"/>
    </xf>
    <xf numFmtId="172" fontId="15" fillId="33" borderId="10" xfId="44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43" fontId="16" fillId="33" borderId="10" xfId="42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/>
    </xf>
    <xf numFmtId="172" fontId="13" fillId="33" borderId="0" xfId="0" applyNumberFormat="1" applyFont="1" applyFill="1" applyBorder="1" applyAlignment="1">
      <alignment horizontal="center" vertical="center" wrapText="1"/>
    </xf>
    <xf numFmtId="43" fontId="14" fillId="33" borderId="10" xfId="42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3" fontId="14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3" fontId="15" fillId="33" borderId="10" xfId="42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textRotation="90" wrapText="1"/>
    </xf>
    <xf numFmtId="0" fontId="5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3" fontId="13" fillId="33" borderId="10" xfId="42" applyFont="1" applyFill="1" applyBorder="1" applyAlignment="1">
      <alignment horizontal="center" vertical="center" wrapText="1"/>
    </xf>
    <xf numFmtId="172" fontId="13" fillId="33" borderId="10" xfId="44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43" fontId="15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 quotePrefix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43" fontId="13" fillId="33" borderId="10" xfId="42" applyFont="1" applyFill="1" applyBorder="1" applyAlignment="1">
      <alignment horizontal="center" vertical="center" wrapText="1"/>
    </xf>
    <xf numFmtId="172" fontId="13" fillId="33" borderId="10" xfId="44" applyNumberFormat="1" applyFont="1" applyFill="1" applyBorder="1" applyAlignment="1">
      <alignment horizontal="center" vertical="center" wrapText="1"/>
    </xf>
    <xf numFmtId="43" fontId="15" fillId="33" borderId="10" xfId="42" applyFont="1" applyFill="1" applyBorder="1" applyAlignment="1">
      <alignment horizontal="right" vertical="center" wrapText="1"/>
    </xf>
    <xf numFmtId="44" fontId="13" fillId="33" borderId="10" xfId="44" applyFont="1" applyFill="1" applyBorder="1" applyAlignment="1">
      <alignment horizontal="center" vertical="center" wrapText="1"/>
    </xf>
    <xf numFmtId="172" fontId="15" fillId="33" borderId="10" xfId="42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 quotePrefix="1">
      <alignment horizontal="center" vertical="center" wrapText="1"/>
    </xf>
    <xf numFmtId="0" fontId="15" fillId="33" borderId="10" xfId="0" applyFont="1" applyFill="1" applyBorder="1" applyAlignment="1" quotePrefix="1">
      <alignment horizontal="center" vertical="center" wrapText="1"/>
    </xf>
    <xf numFmtId="14" fontId="13" fillId="33" borderId="10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3" fontId="15" fillId="33" borderId="11" xfId="42" applyFont="1" applyFill="1" applyBorder="1" applyAlignment="1">
      <alignment horizontal="center" vertical="center" wrapText="1"/>
    </xf>
    <xf numFmtId="172" fontId="15" fillId="33" borderId="11" xfId="44" applyNumberFormat="1" applyFont="1" applyFill="1" applyBorder="1" applyAlignment="1">
      <alignment horizontal="center" vertical="center" wrapText="1"/>
    </xf>
    <xf numFmtId="172" fontId="13" fillId="33" borderId="11" xfId="0" applyNumberFormat="1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 quotePrefix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43" fontId="13" fillId="33" borderId="11" xfId="42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1" fontId="17" fillId="33" borderId="19" xfId="0" applyNumberFormat="1" applyFont="1" applyFill="1" applyBorder="1" applyAlignment="1" quotePrefix="1">
      <alignment horizontal="center" vertical="center" wrapText="1"/>
    </xf>
    <xf numFmtId="43" fontId="13" fillId="33" borderId="11" xfId="42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 quotePrefix="1">
      <alignment horizontal="center" vertical="center" wrapText="1"/>
    </xf>
    <xf numFmtId="44" fontId="13" fillId="33" borderId="11" xfId="44" applyFont="1" applyFill="1" applyBorder="1" applyAlignment="1">
      <alignment horizontal="center" vertical="center" wrapText="1"/>
    </xf>
    <xf numFmtId="172" fontId="13" fillId="33" borderId="11" xfId="42" applyNumberFormat="1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182" fontId="15" fillId="33" borderId="18" xfId="0" applyNumberFormat="1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right" vertical="center" wrapText="1"/>
    </xf>
    <xf numFmtId="43" fontId="15" fillId="33" borderId="18" xfId="42" applyFont="1" applyFill="1" applyBorder="1" applyAlignment="1">
      <alignment horizontal="center" vertical="center" wrapText="1"/>
    </xf>
    <xf numFmtId="172" fontId="15" fillId="33" borderId="18" xfId="44" applyNumberFormat="1" applyFont="1" applyFill="1" applyBorder="1" applyAlignment="1">
      <alignment horizontal="center" vertical="center" wrapText="1"/>
    </xf>
    <xf numFmtId="0" fontId="15" fillId="33" borderId="18" xfId="0" applyFont="1" applyFill="1" applyBorder="1" applyAlignment="1" quotePrefix="1">
      <alignment horizontal="center" vertical="center" wrapText="1"/>
    </xf>
    <xf numFmtId="43" fontId="15" fillId="33" borderId="10" xfId="42" applyNumberFormat="1" applyFont="1" applyFill="1" applyBorder="1" applyAlignment="1">
      <alignment horizontal="center" vertical="center" wrapText="1"/>
    </xf>
    <xf numFmtId="184" fontId="15" fillId="33" borderId="10" xfId="42" applyNumberFormat="1" applyFont="1" applyFill="1" applyBorder="1" applyAlignment="1">
      <alignment horizontal="center" vertical="center" wrapText="1"/>
    </xf>
    <xf numFmtId="184" fontId="16" fillId="33" borderId="10" xfId="42" applyNumberFormat="1" applyFont="1" applyFill="1" applyBorder="1" applyAlignment="1">
      <alignment horizontal="center" vertical="center" wrapText="1"/>
    </xf>
    <xf numFmtId="43" fontId="14" fillId="33" borderId="10" xfId="0" applyNumberFormat="1" applyFont="1" applyFill="1" applyBorder="1" applyAlignment="1">
      <alignment horizontal="right" vertical="center" wrapText="1"/>
    </xf>
    <xf numFmtId="0" fontId="18" fillId="33" borderId="0" xfId="0" applyFont="1" applyFill="1" applyBorder="1" applyAlignment="1">
      <alignment vertical="top"/>
    </xf>
    <xf numFmtId="184" fontId="15" fillId="33" borderId="10" xfId="42" applyNumberFormat="1" applyFont="1" applyFill="1" applyBorder="1" applyAlignment="1">
      <alignment horizontal="center" vertical="center" wrapText="1"/>
    </xf>
    <xf numFmtId="176" fontId="14" fillId="33" borderId="10" xfId="0" applyNumberFormat="1" applyFont="1" applyFill="1" applyBorder="1" applyAlignment="1">
      <alignment horizontal="right" vertical="center" wrapText="1"/>
    </xf>
    <xf numFmtId="172" fontId="15" fillId="33" borderId="10" xfId="44" applyNumberFormat="1" applyFont="1" applyFill="1" applyBorder="1" applyAlignment="1">
      <alignment horizontal="right" vertical="center" wrapText="1"/>
    </xf>
    <xf numFmtId="0" fontId="9" fillId="33" borderId="10" xfId="56" applyFont="1" applyFill="1" applyBorder="1" applyAlignment="1">
      <alignment horizontal="left" vertical="center" wrapText="1"/>
      <protection/>
    </xf>
    <xf numFmtId="174" fontId="9" fillId="33" borderId="14" xfId="42" applyNumberFormat="1" applyFont="1" applyFill="1" applyBorder="1" applyAlignment="1">
      <alignment horizontal="center" vertical="center"/>
    </xf>
    <xf numFmtId="174" fontId="6" fillId="33" borderId="0" xfId="0" applyNumberFormat="1" applyFont="1" applyFill="1" applyBorder="1" applyAlignment="1">
      <alignment/>
    </xf>
    <xf numFmtId="174" fontId="9" fillId="33" borderId="14" xfId="58" applyNumberFormat="1" applyFont="1" applyFill="1" applyBorder="1" applyAlignment="1">
      <alignment vertical="center"/>
      <protection/>
    </xf>
    <xf numFmtId="0" fontId="11" fillId="33" borderId="10" xfId="56" applyFont="1" applyFill="1" applyBorder="1" applyAlignment="1">
      <alignment horizontal="left" vertical="center" wrapText="1"/>
      <protection/>
    </xf>
    <xf numFmtId="0" fontId="11" fillId="33" borderId="10" xfId="56" applyFont="1" applyFill="1" applyBorder="1" applyAlignment="1">
      <alignment horizontal="left" vertical="center" wrapText="1"/>
      <protection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172" fontId="15" fillId="33" borderId="0" xfId="0" applyNumberFormat="1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18" fillId="33" borderId="0" xfId="55" applyFont="1" applyFill="1" applyBorder="1">
      <alignment/>
      <protection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/>
    </xf>
    <xf numFmtId="0" fontId="18" fillId="33" borderId="25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0" xfId="55" applyFont="1" applyFill="1" applyBorder="1" applyAlignment="1">
      <alignment vertical="justify" wrapText="1"/>
      <protection/>
    </xf>
    <xf numFmtId="0" fontId="5" fillId="33" borderId="0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24" xfId="42" applyNumberFormat="1" applyFont="1" applyFill="1" applyBorder="1" applyAlignment="1">
      <alignment horizontal="center" vertical="center"/>
    </xf>
    <xf numFmtId="172" fontId="5" fillId="33" borderId="27" xfId="42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43" fontId="15" fillId="33" borderId="10" xfId="42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 quotePrefix="1">
      <alignment horizontal="center" vertical="center" wrapText="1"/>
    </xf>
    <xf numFmtId="44" fontId="13" fillId="33" borderId="10" xfId="44" applyFont="1" applyFill="1" applyBorder="1" applyAlignment="1">
      <alignment horizontal="center" vertical="center" wrapText="1"/>
    </xf>
    <xf numFmtId="43" fontId="13" fillId="33" borderId="10" xfId="0" applyNumberFormat="1" applyFont="1" applyFill="1" applyBorder="1" applyAlignment="1">
      <alignment horizontal="center" vertical="center" wrapText="1"/>
    </xf>
    <xf numFmtId="43" fontId="13" fillId="33" borderId="10" xfId="42" applyFont="1" applyFill="1" applyBorder="1" applyAlignment="1">
      <alignment horizontal="center" vertical="center" wrapText="1"/>
    </xf>
    <xf numFmtId="172" fontId="13" fillId="33" borderId="10" xfId="42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textRotation="90" wrapText="1"/>
    </xf>
    <xf numFmtId="0" fontId="13" fillId="33" borderId="0" xfId="0" applyFont="1" applyFill="1" applyBorder="1" applyAlignment="1">
      <alignment horizontal="righ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 textRotation="90"/>
    </xf>
    <xf numFmtId="0" fontId="14" fillId="33" borderId="10" xfId="55" applyFont="1" applyFill="1" applyBorder="1" applyAlignment="1">
      <alignment horizontal="center" vertical="center" textRotation="90" wrapText="1"/>
      <protection/>
    </xf>
    <xf numFmtId="49" fontId="14" fillId="33" borderId="10" xfId="0" applyNumberFormat="1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textRotation="90" wrapText="1"/>
    </xf>
    <xf numFmtId="0" fontId="18" fillId="33" borderId="13" xfId="0" applyFont="1" applyFill="1" applyBorder="1" applyAlignment="1">
      <alignment horizontal="center" vertical="center" textRotation="90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24" xfId="0" applyNumberFormat="1" applyFont="1" applyFill="1" applyBorder="1" applyAlignment="1">
      <alignment horizontal="center" vertical="center" textRotation="90" wrapText="1"/>
    </xf>
    <xf numFmtId="49" fontId="18" fillId="33" borderId="10" xfId="0" applyNumberFormat="1" applyFont="1" applyFill="1" applyBorder="1" applyAlignment="1">
      <alignment horizontal="center" vertical="center" textRotation="90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 horizontal="center" vertical="center" textRotation="90" wrapText="1"/>
    </xf>
    <xf numFmtId="0" fontId="18" fillId="33" borderId="32" xfId="0" applyFont="1" applyFill="1" applyBorder="1" applyAlignment="1">
      <alignment horizontal="center" vertical="center" textRotation="90" wrapText="1"/>
    </xf>
    <xf numFmtId="0" fontId="18" fillId="33" borderId="33" xfId="0" applyFont="1" applyFill="1" applyBorder="1" applyAlignment="1">
      <alignment horizontal="center" vertical="center" textRotation="90" wrapText="1"/>
    </xf>
    <xf numFmtId="0" fontId="18" fillId="33" borderId="18" xfId="0" applyFont="1" applyFill="1" applyBorder="1" applyAlignment="1">
      <alignment horizontal="center" vertical="center" textRotation="90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43" fontId="18" fillId="33" borderId="10" xfId="42" applyFont="1" applyFill="1" applyBorder="1" applyAlignment="1">
      <alignment horizontal="center" vertical="center" wrapText="1"/>
    </xf>
    <xf numFmtId="43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0" xfId="55" applyFont="1" applyFill="1" applyBorder="1" applyAlignment="1">
      <alignment horizontal="center" vertical="center" wrapText="1"/>
      <protection/>
    </xf>
    <xf numFmtId="0" fontId="18" fillId="33" borderId="11" xfId="55" applyFont="1" applyFill="1" applyBorder="1" applyAlignment="1">
      <alignment horizontal="center" vertical="center" wrapText="1"/>
      <protection/>
    </xf>
    <xf numFmtId="0" fontId="18" fillId="33" borderId="33" xfId="55" applyFont="1" applyFill="1" applyBorder="1" applyAlignment="1">
      <alignment horizontal="center" vertical="center" wrapText="1"/>
      <protection/>
    </xf>
    <xf numFmtId="0" fontId="18" fillId="33" borderId="18" xfId="55" applyFont="1" applyFill="1" applyBorder="1" applyAlignment="1">
      <alignment horizontal="center" vertical="center" wrapText="1"/>
      <protection/>
    </xf>
  </cellXfs>
  <cellStyles count="52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RANQACANK Hashvetv" xfId="55"/>
    <cellStyle name="Normal_Grants quartal" xfId="56"/>
    <cellStyle name="Normal_Transfert" xfId="57"/>
    <cellStyle name="Normal_transfert-0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.Harutyunyan\Desktop\2014-Transfert-Eramsyak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fert-eramsyak-2014"/>
      <sheetName val="Transfert-chkapakcvac-2013"/>
      <sheetName val="Sheet1"/>
    </sheetNames>
    <sheetDataSet>
      <sheetData sheetId="0">
        <row r="21">
          <cell r="B21" t="str">
            <v>Եվրոպական միության աջակցությամբ իրականացվող ՀՀ պետական սահմանի &lt;&lt;Բագրատաշեն&gt;&gt;, &lt;&lt;Բավրա&gt;&gt; և &lt;&lt;Գոգավան&gt;&gt; անցման կետերի արդիականացման դրամաշնորհային ծրագիր</v>
          </cell>
        </row>
        <row r="23">
          <cell r="B23" t="str">
            <v>  Համաշխարհային բանկի աջակցությամբ իրականացվող Հանրային հատվածի վերահսկողության  (Վերահսկիչ պալատի) կարողությունների զարգացման դրամաշնորհային ծրագիր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67" zoomScaleNormal="67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8515625" style="5" customWidth="1"/>
    <col min="2" max="2" width="132.140625" style="28" customWidth="1"/>
    <col min="3" max="3" width="23.421875" style="28" customWidth="1"/>
    <col min="4" max="4" width="21.28125" style="28" customWidth="1"/>
    <col min="5" max="5" width="23.8515625" style="28" customWidth="1"/>
    <col min="6" max="6" width="22.00390625" style="5" customWidth="1"/>
    <col min="7" max="7" width="22.57421875" style="5" customWidth="1"/>
    <col min="8" max="8" width="19.140625" style="5" customWidth="1"/>
    <col min="9" max="9" width="22.00390625" style="5" customWidth="1"/>
    <col min="10" max="10" width="27.8515625" style="5" customWidth="1"/>
    <col min="11" max="11" width="21.7109375" style="5" customWidth="1"/>
    <col min="12" max="12" width="22.28125" style="5" bestFit="1" customWidth="1"/>
    <col min="13" max="13" width="21.8515625" style="5" customWidth="1"/>
    <col min="14" max="14" width="19.8515625" style="5" bestFit="1" customWidth="1"/>
    <col min="15" max="15" width="22.28125" style="5" bestFit="1" customWidth="1"/>
    <col min="16" max="16" width="19.7109375" style="5" bestFit="1" customWidth="1"/>
    <col min="17" max="17" width="19.140625" style="5" bestFit="1" customWidth="1"/>
    <col min="18" max="18" width="16.28125" style="5" customWidth="1"/>
    <col min="19" max="16384" width="9.140625" style="5" customWidth="1"/>
  </cols>
  <sheetData>
    <row r="1" spans="1:17" ht="18">
      <c r="A1" s="3"/>
      <c r="B1" s="139" t="s">
        <v>14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63"/>
      <c r="Q1" s="4"/>
    </row>
    <row r="2" spans="1:17" ht="18">
      <c r="A2" s="3"/>
      <c r="B2" s="139" t="s">
        <v>439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63"/>
      <c r="Q2" s="4"/>
    </row>
    <row r="3" spans="1:17" ht="18.75" thickBot="1">
      <c r="A3" s="3"/>
      <c r="B3" s="3" t="s">
        <v>0</v>
      </c>
      <c r="C3" s="6" t="s">
        <v>0</v>
      </c>
      <c r="D3" s="6"/>
      <c r="E3" s="7" t="s">
        <v>0</v>
      </c>
      <c r="F3" s="8" t="s">
        <v>0</v>
      </c>
      <c r="G3" s="8" t="s">
        <v>0</v>
      </c>
      <c r="H3" s="3"/>
      <c r="I3" s="9"/>
      <c r="J3" s="3"/>
      <c r="K3" s="10" t="s">
        <v>0</v>
      </c>
      <c r="L3" s="3" t="s">
        <v>0</v>
      </c>
      <c r="M3" s="3"/>
      <c r="N3" s="3"/>
      <c r="O3" s="11"/>
      <c r="P3" s="11"/>
      <c r="Q3" s="12" t="s">
        <v>15</v>
      </c>
    </row>
    <row r="4" spans="1:17" ht="20.25" customHeight="1">
      <c r="A4" s="140" t="s">
        <v>16</v>
      </c>
      <c r="B4" s="141"/>
      <c r="C4" s="144" t="s">
        <v>338</v>
      </c>
      <c r="D4" s="144"/>
      <c r="E4" s="144"/>
      <c r="F4" s="144" t="s">
        <v>17</v>
      </c>
      <c r="G4" s="144"/>
      <c r="H4" s="144"/>
      <c r="I4" s="144" t="s">
        <v>18</v>
      </c>
      <c r="J4" s="144"/>
      <c r="K4" s="144"/>
      <c r="L4" s="144" t="s">
        <v>19</v>
      </c>
      <c r="M4" s="144"/>
      <c r="N4" s="144"/>
      <c r="O4" s="144" t="s">
        <v>20</v>
      </c>
      <c r="P4" s="144"/>
      <c r="Q4" s="145"/>
    </row>
    <row r="5" spans="1:17" ht="15.75" customHeight="1">
      <c r="A5" s="142"/>
      <c r="B5" s="143"/>
      <c r="C5" s="13" t="s">
        <v>21</v>
      </c>
      <c r="D5" s="13" t="s">
        <v>22</v>
      </c>
      <c r="E5" s="13" t="s">
        <v>23</v>
      </c>
      <c r="F5" s="13" t="s">
        <v>21</v>
      </c>
      <c r="G5" s="13" t="s">
        <v>22</v>
      </c>
      <c r="H5" s="13" t="s">
        <v>23</v>
      </c>
      <c r="I5" s="13" t="s">
        <v>21</v>
      </c>
      <c r="J5" s="13" t="s">
        <v>22</v>
      </c>
      <c r="K5" s="13" t="s">
        <v>23</v>
      </c>
      <c r="L5" s="13" t="s">
        <v>21</v>
      </c>
      <c r="M5" s="13" t="s">
        <v>22</v>
      </c>
      <c r="N5" s="13" t="s">
        <v>23</v>
      </c>
      <c r="O5" s="14" t="s">
        <v>21</v>
      </c>
      <c r="P5" s="14" t="s">
        <v>22</v>
      </c>
      <c r="Q5" s="15" t="s">
        <v>23</v>
      </c>
    </row>
    <row r="6" spans="1:17" s="17" customFormat="1" ht="18">
      <c r="A6" s="146" t="s">
        <v>24</v>
      </c>
      <c r="B6" s="147"/>
      <c r="C6" s="16">
        <f aca="true" t="shared" si="0" ref="C6:Q6">C7+C10</f>
        <v>19991751</v>
      </c>
      <c r="D6" s="16">
        <f t="shared" si="0"/>
        <v>21501867.4</v>
      </c>
      <c r="E6" s="16">
        <f t="shared" si="0"/>
        <v>5431129.61</v>
      </c>
      <c r="F6" s="16">
        <f t="shared" si="0"/>
        <v>9769328</v>
      </c>
      <c r="G6" s="16">
        <f t="shared" si="0"/>
        <v>10603298.6</v>
      </c>
      <c r="H6" s="16">
        <f t="shared" si="0"/>
        <v>3468529.23</v>
      </c>
      <c r="I6" s="16">
        <f t="shared" si="0"/>
        <v>3166469</v>
      </c>
      <c r="J6" s="16">
        <f t="shared" si="0"/>
        <v>3736959.0999999996</v>
      </c>
      <c r="K6" s="16">
        <f t="shared" si="0"/>
        <v>515809.80999999994</v>
      </c>
      <c r="L6" s="16">
        <f t="shared" si="0"/>
        <v>3950589</v>
      </c>
      <c r="M6" s="16">
        <f t="shared" si="0"/>
        <v>4017412.9</v>
      </c>
      <c r="N6" s="16">
        <f t="shared" si="0"/>
        <v>1446790.57</v>
      </c>
      <c r="O6" s="16">
        <f t="shared" si="0"/>
        <v>3105365</v>
      </c>
      <c r="P6" s="16">
        <f t="shared" si="0"/>
        <v>3144196.8</v>
      </c>
      <c r="Q6" s="16">
        <f t="shared" si="0"/>
        <v>0</v>
      </c>
    </row>
    <row r="7" spans="1:17" s="17" customFormat="1" ht="20.25">
      <c r="A7" s="146" t="s">
        <v>25</v>
      </c>
      <c r="B7" s="147"/>
      <c r="C7" s="18">
        <f aca="true" t="shared" si="1" ref="C7:Q7">SUM(C8:C9)</f>
        <v>7125430</v>
      </c>
      <c r="D7" s="18">
        <f t="shared" si="1"/>
        <v>7125430</v>
      </c>
      <c r="E7" s="18">
        <f t="shared" si="1"/>
        <v>0</v>
      </c>
      <c r="F7" s="18">
        <f t="shared" si="1"/>
        <v>7125430</v>
      </c>
      <c r="G7" s="18">
        <f t="shared" si="1"/>
        <v>7125430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8">
        <f t="shared" si="1"/>
        <v>0</v>
      </c>
      <c r="P7" s="18">
        <f t="shared" si="1"/>
        <v>0</v>
      </c>
      <c r="Q7" s="18">
        <f t="shared" si="1"/>
        <v>0</v>
      </c>
    </row>
    <row r="8" spans="1:17" s="22" customFormat="1" ht="70.5" customHeight="1">
      <c r="A8" s="19" t="s">
        <v>26</v>
      </c>
      <c r="B8" s="20" t="s">
        <v>276</v>
      </c>
      <c r="C8" s="1">
        <f aca="true" t="shared" si="2" ref="C8:E9">F8+I8+L8+O8</f>
        <v>3288660</v>
      </c>
      <c r="D8" s="1">
        <f t="shared" si="2"/>
        <v>3288660</v>
      </c>
      <c r="E8" s="1">
        <f t="shared" si="2"/>
        <v>0</v>
      </c>
      <c r="F8" s="1">
        <v>3288660</v>
      </c>
      <c r="G8" s="1">
        <f>F8+0</f>
        <v>3288660</v>
      </c>
      <c r="H8" s="2">
        <v>0</v>
      </c>
      <c r="I8" s="2">
        <v>0</v>
      </c>
      <c r="J8" s="2">
        <f>I8+0</f>
        <v>0</v>
      </c>
      <c r="K8" s="2">
        <v>0</v>
      </c>
      <c r="L8" s="2">
        <v>0</v>
      </c>
      <c r="M8" s="2">
        <f>L8+0</f>
        <v>0</v>
      </c>
      <c r="N8" s="2">
        <v>0</v>
      </c>
      <c r="O8" s="2">
        <v>0</v>
      </c>
      <c r="P8" s="2">
        <f>O8+0</f>
        <v>0</v>
      </c>
      <c r="Q8" s="21"/>
    </row>
    <row r="9" spans="1:17" s="22" customFormat="1" ht="48.75" customHeight="1">
      <c r="A9" s="19" t="s">
        <v>27</v>
      </c>
      <c r="B9" s="20" t="s">
        <v>277</v>
      </c>
      <c r="C9" s="1">
        <f t="shared" si="2"/>
        <v>3836770</v>
      </c>
      <c r="D9" s="1">
        <f t="shared" si="2"/>
        <v>3836770</v>
      </c>
      <c r="E9" s="1">
        <f t="shared" si="2"/>
        <v>0</v>
      </c>
      <c r="F9" s="1">
        <v>3836770</v>
      </c>
      <c r="G9" s="1">
        <f>F9+0</f>
        <v>3836770</v>
      </c>
      <c r="H9" s="2">
        <v>0</v>
      </c>
      <c r="I9" s="2">
        <v>0</v>
      </c>
      <c r="J9" s="2">
        <f>I9+0</f>
        <v>0</v>
      </c>
      <c r="K9" s="2">
        <v>0</v>
      </c>
      <c r="L9" s="2">
        <v>0</v>
      </c>
      <c r="M9" s="2">
        <f>L9+0</f>
        <v>0</v>
      </c>
      <c r="N9" s="2">
        <v>0</v>
      </c>
      <c r="O9" s="2">
        <v>0</v>
      </c>
      <c r="P9" s="2">
        <f>O9+0</f>
        <v>0</v>
      </c>
      <c r="Q9" s="23"/>
    </row>
    <row r="10" spans="1:17" ht="32.25" customHeight="1">
      <c r="A10" s="146" t="s">
        <v>28</v>
      </c>
      <c r="B10" s="147"/>
      <c r="C10" s="16">
        <f>SUM(C11:C46)</f>
        <v>12866321</v>
      </c>
      <c r="D10" s="16">
        <f aca="true" t="shared" si="3" ref="D10:Q10">SUM(D11:D46)</f>
        <v>14376437.4</v>
      </c>
      <c r="E10" s="16">
        <f t="shared" si="3"/>
        <v>5431129.61</v>
      </c>
      <c r="F10" s="16">
        <f t="shared" si="3"/>
        <v>2643898</v>
      </c>
      <c r="G10" s="16">
        <f t="shared" si="3"/>
        <v>3477868.6</v>
      </c>
      <c r="H10" s="16">
        <f t="shared" si="3"/>
        <v>3468529.23</v>
      </c>
      <c r="I10" s="16">
        <f t="shared" si="3"/>
        <v>3166469</v>
      </c>
      <c r="J10" s="16">
        <f t="shared" si="3"/>
        <v>3736959.0999999996</v>
      </c>
      <c r="K10" s="16">
        <f t="shared" si="3"/>
        <v>515809.80999999994</v>
      </c>
      <c r="L10" s="16">
        <f t="shared" si="3"/>
        <v>3950589</v>
      </c>
      <c r="M10" s="16">
        <f>SUM(M11:M46)</f>
        <v>4017412.9</v>
      </c>
      <c r="N10" s="16">
        <f t="shared" si="3"/>
        <v>1446790.57</v>
      </c>
      <c r="O10" s="16">
        <f t="shared" si="3"/>
        <v>3105365</v>
      </c>
      <c r="P10" s="16">
        <f t="shared" si="3"/>
        <v>3144196.8</v>
      </c>
      <c r="Q10" s="16">
        <f t="shared" si="3"/>
        <v>0</v>
      </c>
    </row>
    <row r="11" spans="1:17" ht="54" customHeight="1">
      <c r="A11" s="19" t="s">
        <v>26</v>
      </c>
      <c r="B11" s="20" t="s">
        <v>278</v>
      </c>
      <c r="C11" s="1">
        <f>F11+I11+L11+O11</f>
        <v>2364292</v>
      </c>
      <c r="D11" s="1">
        <f>G11+J11+M11+P11</f>
        <v>2364292</v>
      </c>
      <c r="E11" s="1">
        <f>H11+K11+N11+Q11</f>
        <v>0</v>
      </c>
      <c r="F11" s="24">
        <f>625115</f>
        <v>625115</v>
      </c>
      <c r="G11" s="25">
        <f aca="true" t="shared" si="4" ref="G11:G38">F11+0</f>
        <v>625115</v>
      </c>
      <c r="H11" s="25">
        <v>0</v>
      </c>
      <c r="I11" s="24">
        <f>625116</f>
        <v>625116</v>
      </c>
      <c r="J11" s="25">
        <f aca="true" t="shared" si="5" ref="J11:J39">I11+0</f>
        <v>625116</v>
      </c>
      <c r="K11" s="25">
        <v>0</v>
      </c>
      <c r="L11" s="24">
        <f>625116</f>
        <v>625116</v>
      </c>
      <c r="M11" s="25">
        <f aca="true" t="shared" si="6" ref="M11:M39">L11+0</f>
        <v>625116</v>
      </c>
      <c r="N11" s="25">
        <v>0</v>
      </c>
      <c r="O11" s="24">
        <f>488945</f>
        <v>488945</v>
      </c>
      <c r="P11" s="25">
        <f aca="true" t="shared" si="7" ref="P11:P17">O11+0</f>
        <v>488945</v>
      </c>
      <c r="Q11" s="26"/>
    </row>
    <row r="12" spans="1:17" ht="45.75" customHeight="1">
      <c r="A12" s="19" t="s">
        <v>27</v>
      </c>
      <c r="B12" s="20" t="str">
        <f>'[1]Transfert-eramsyak-2014'!$B$21</f>
        <v>Եվրոպական միության աջակցությամբ իրականացվող ՀՀ պետական սահմանի &lt;&lt;Բագրատաշեն&gt;&gt;, &lt;&lt;Բավրա&gt;&gt; և &lt;&lt;Գոգավան&gt;&gt; անցման կետերի արդիականացման դրամաշնորհային ծրագիր</v>
      </c>
      <c r="C12" s="1">
        <f aca="true" t="shared" si="8" ref="C12:C46">F12+I12+L12+O12</f>
        <v>748884</v>
      </c>
      <c r="D12" s="1">
        <f aca="true" t="shared" si="9" ref="D12:E14">G12+J12+M12+P12</f>
        <v>748884</v>
      </c>
      <c r="E12" s="1">
        <f t="shared" si="9"/>
        <v>0</v>
      </c>
      <c r="F12" s="24">
        <f>187914</f>
        <v>187914</v>
      </c>
      <c r="G12" s="25">
        <f t="shared" si="4"/>
        <v>187914</v>
      </c>
      <c r="H12" s="25">
        <v>0</v>
      </c>
      <c r="I12" s="24">
        <v>187914</v>
      </c>
      <c r="J12" s="25">
        <f t="shared" si="5"/>
        <v>187914</v>
      </c>
      <c r="K12" s="25">
        <v>0</v>
      </c>
      <c r="L12" s="24">
        <v>187914</v>
      </c>
      <c r="M12" s="25">
        <f t="shared" si="6"/>
        <v>187914</v>
      </c>
      <c r="N12" s="25">
        <v>0</v>
      </c>
      <c r="O12" s="24">
        <v>185142</v>
      </c>
      <c r="P12" s="27">
        <f t="shared" si="7"/>
        <v>185142</v>
      </c>
      <c r="Q12" s="26"/>
    </row>
    <row r="13" spans="1:17" ht="40.5" customHeight="1">
      <c r="A13" s="19" t="s">
        <v>1</v>
      </c>
      <c r="B13" s="20" t="s">
        <v>365</v>
      </c>
      <c r="C13" s="1">
        <f t="shared" si="8"/>
        <v>96654</v>
      </c>
      <c r="D13" s="1">
        <f t="shared" si="9"/>
        <v>96654</v>
      </c>
      <c r="E13" s="1">
        <f t="shared" si="9"/>
        <v>91941.75</v>
      </c>
      <c r="F13" s="24">
        <f>24253</f>
        <v>24253</v>
      </c>
      <c r="G13" s="25">
        <f t="shared" si="4"/>
        <v>24253</v>
      </c>
      <c r="H13" s="1">
        <v>32562.85</v>
      </c>
      <c r="I13" s="24">
        <f>24253</f>
        <v>24253</v>
      </c>
      <c r="J13" s="25">
        <f t="shared" si="5"/>
        <v>24253</v>
      </c>
      <c r="K13" s="1">
        <v>30029.18</v>
      </c>
      <c r="L13" s="24">
        <f>24253</f>
        <v>24253</v>
      </c>
      <c r="M13" s="25">
        <f t="shared" si="6"/>
        <v>24253</v>
      </c>
      <c r="N13" s="25">
        <v>29349.72</v>
      </c>
      <c r="O13" s="24">
        <f>23895</f>
        <v>23895</v>
      </c>
      <c r="P13" s="27">
        <f t="shared" si="7"/>
        <v>23895</v>
      </c>
      <c r="Q13" s="26"/>
    </row>
    <row r="14" spans="1:17" ht="51.75" customHeight="1">
      <c r="A14" s="19" t="s">
        <v>29</v>
      </c>
      <c r="B14" s="114" t="str">
        <f>'[1]Transfert-eramsyak-2014'!$B$23</f>
        <v>  Համաշխարհային բանկի աջակցությամբ իրականացվող Հանրային հատվածի վերահսկողության  (Վերահսկիչ պալատի) կարողությունների զարգացման դրամաշնորհային ծրագիր  </v>
      </c>
      <c r="C14" s="1">
        <f t="shared" si="8"/>
        <v>75229</v>
      </c>
      <c r="D14" s="1">
        <f t="shared" si="9"/>
        <v>113911.3</v>
      </c>
      <c r="E14" s="1">
        <f t="shared" si="9"/>
        <v>85614.39</v>
      </c>
      <c r="F14" s="24">
        <v>18877</v>
      </c>
      <c r="G14" s="25">
        <f t="shared" si="4"/>
        <v>18877</v>
      </c>
      <c r="H14" s="1">
        <v>-41101</v>
      </c>
      <c r="I14" s="24">
        <f>18877</f>
        <v>18877</v>
      </c>
      <c r="J14" s="25">
        <f t="shared" si="5"/>
        <v>18877</v>
      </c>
      <c r="K14" s="25">
        <v>41359</v>
      </c>
      <c r="L14" s="24">
        <f>18877</f>
        <v>18877</v>
      </c>
      <c r="M14" s="25">
        <v>57559.3</v>
      </c>
      <c r="N14" s="25">
        <v>85356.39</v>
      </c>
      <c r="O14" s="24">
        <f>18598</f>
        <v>18598</v>
      </c>
      <c r="P14" s="27">
        <f t="shared" si="7"/>
        <v>18598</v>
      </c>
      <c r="Q14" s="115"/>
    </row>
    <row r="15" spans="1:17" ht="38.25" customHeight="1">
      <c r="A15" s="19" t="s">
        <v>2</v>
      </c>
      <c r="B15" s="114" t="s">
        <v>279</v>
      </c>
      <c r="C15" s="1">
        <f t="shared" si="8"/>
        <v>48266</v>
      </c>
      <c r="D15" s="1">
        <f aca="true" t="shared" si="10" ref="D15:D45">G15+J15+M15+P15</f>
        <v>48266</v>
      </c>
      <c r="E15" s="1">
        <f aca="true" t="shared" si="11" ref="E15:E46">H15+K15+N15+Q15</f>
        <v>-41101</v>
      </c>
      <c r="F15" s="24">
        <v>12111</v>
      </c>
      <c r="G15" s="25">
        <f t="shared" si="4"/>
        <v>12111</v>
      </c>
      <c r="H15" s="1">
        <v>-41101</v>
      </c>
      <c r="I15" s="24">
        <v>12111</v>
      </c>
      <c r="J15" s="25">
        <f t="shared" si="5"/>
        <v>12111</v>
      </c>
      <c r="K15" s="1">
        <v>0</v>
      </c>
      <c r="L15" s="24">
        <v>12111</v>
      </c>
      <c r="M15" s="25">
        <f t="shared" si="6"/>
        <v>12111</v>
      </c>
      <c r="N15" s="25">
        <v>0</v>
      </c>
      <c r="O15" s="24">
        <v>11933</v>
      </c>
      <c r="P15" s="27">
        <f t="shared" si="7"/>
        <v>11933</v>
      </c>
      <c r="Q15" s="115"/>
    </row>
    <row r="16" spans="1:17" ht="43.5" customHeight="1">
      <c r="A16" s="19" t="s">
        <v>3</v>
      </c>
      <c r="B16" s="114" t="s">
        <v>280</v>
      </c>
      <c r="C16" s="1">
        <f t="shared" si="8"/>
        <v>73109</v>
      </c>
      <c r="D16" s="1">
        <f t="shared" si="10"/>
        <v>119810</v>
      </c>
      <c r="E16" s="1">
        <f t="shared" si="11"/>
        <v>39803.84</v>
      </c>
      <c r="F16" s="24">
        <v>18345</v>
      </c>
      <c r="G16" s="25">
        <f t="shared" si="4"/>
        <v>18345</v>
      </c>
      <c r="H16" s="1">
        <v>19645.4</v>
      </c>
      <c r="I16" s="24">
        <v>18345</v>
      </c>
      <c r="J16" s="25">
        <f t="shared" si="5"/>
        <v>18345</v>
      </c>
      <c r="K16" s="1">
        <v>0</v>
      </c>
      <c r="L16" s="24">
        <v>18345</v>
      </c>
      <c r="M16" s="25">
        <v>65046</v>
      </c>
      <c r="N16" s="25">
        <v>20158.44</v>
      </c>
      <c r="O16" s="24">
        <v>18074</v>
      </c>
      <c r="P16" s="27">
        <f t="shared" si="7"/>
        <v>18074</v>
      </c>
      <c r="Q16" s="115"/>
    </row>
    <row r="17" spans="1:17" ht="53.25" customHeight="1">
      <c r="A17" s="19" t="s">
        <v>4</v>
      </c>
      <c r="B17" s="114" t="s">
        <v>281</v>
      </c>
      <c r="C17" s="1">
        <f t="shared" si="8"/>
        <v>290652</v>
      </c>
      <c r="D17" s="1">
        <f t="shared" si="10"/>
        <v>188477</v>
      </c>
      <c r="E17" s="1">
        <f t="shared" si="11"/>
        <v>92944.7</v>
      </c>
      <c r="F17" s="24">
        <v>116691</v>
      </c>
      <c r="G17" s="25">
        <f t="shared" si="4"/>
        <v>116691</v>
      </c>
      <c r="H17" s="1">
        <v>61312.5</v>
      </c>
      <c r="I17" s="24">
        <v>116691</v>
      </c>
      <c r="J17" s="25">
        <f t="shared" si="5"/>
        <v>116691</v>
      </c>
      <c r="K17" s="1">
        <v>0</v>
      </c>
      <c r="L17" s="24">
        <v>57270</v>
      </c>
      <c r="M17" s="25">
        <v>-44905</v>
      </c>
      <c r="N17" s="25">
        <v>31632.2</v>
      </c>
      <c r="O17" s="24">
        <v>0</v>
      </c>
      <c r="P17" s="25">
        <f t="shared" si="7"/>
        <v>0</v>
      </c>
      <c r="Q17" s="115"/>
    </row>
    <row r="18" spans="1:17" ht="46.5" customHeight="1">
      <c r="A18" s="19" t="s">
        <v>5</v>
      </c>
      <c r="B18" s="114" t="s">
        <v>282</v>
      </c>
      <c r="C18" s="1">
        <f t="shared" si="8"/>
        <v>106988</v>
      </c>
      <c r="D18" s="1">
        <f t="shared" si="10"/>
        <v>123779.5</v>
      </c>
      <c r="E18" s="1">
        <f t="shared" si="11"/>
        <v>72737</v>
      </c>
      <c r="F18" s="24">
        <v>26846</v>
      </c>
      <c r="G18" s="25">
        <f t="shared" si="4"/>
        <v>26846</v>
      </c>
      <c r="H18" s="1">
        <v>0</v>
      </c>
      <c r="I18" s="24">
        <v>26846</v>
      </c>
      <c r="J18" s="25">
        <f t="shared" si="5"/>
        <v>26846</v>
      </c>
      <c r="K18" s="1">
        <v>41367</v>
      </c>
      <c r="L18" s="24">
        <v>26846</v>
      </c>
      <c r="M18" s="25">
        <v>43637.5</v>
      </c>
      <c r="N18" s="25">
        <v>31370</v>
      </c>
      <c r="O18" s="24">
        <v>26450</v>
      </c>
      <c r="P18" s="25">
        <f aca="true" t="shared" si="12" ref="P18:P39">O18+0</f>
        <v>26450</v>
      </c>
      <c r="Q18" s="115"/>
    </row>
    <row r="19" spans="1:17" ht="43.5" customHeight="1">
      <c r="A19" s="19" t="s">
        <v>6</v>
      </c>
      <c r="B19" s="114" t="s">
        <v>283</v>
      </c>
      <c r="C19" s="1">
        <f t="shared" si="8"/>
        <v>81052</v>
      </c>
      <c r="D19" s="1">
        <f t="shared" si="10"/>
        <v>81052</v>
      </c>
      <c r="E19" s="1">
        <f t="shared" si="11"/>
        <v>40966</v>
      </c>
      <c r="F19" s="24">
        <v>20338</v>
      </c>
      <c r="G19" s="25">
        <f t="shared" si="4"/>
        <v>20338</v>
      </c>
      <c r="H19" s="1">
        <v>0</v>
      </c>
      <c r="I19" s="24">
        <v>20338</v>
      </c>
      <c r="J19" s="25">
        <f t="shared" si="5"/>
        <v>20338</v>
      </c>
      <c r="K19" s="1">
        <v>0</v>
      </c>
      <c r="L19" s="24">
        <v>20338</v>
      </c>
      <c r="M19" s="25">
        <f t="shared" si="6"/>
        <v>20338</v>
      </c>
      <c r="N19" s="25">
        <v>40966</v>
      </c>
      <c r="O19" s="24">
        <v>20038</v>
      </c>
      <c r="P19" s="25">
        <f t="shared" si="12"/>
        <v>20038</v>
      </c>
      <c r="Q19" s="115"/>
    </row>
    <row r="20" spans="1:17" ht="43.5" customHeight="1">
      <c r="A20" s="19" t="s">
        <v>7</v>
      </c>
      <c r="B20" s="114" t="s">
        <v>284</v>
      </c>
      <c r="C20" s="1">
        <f t="shared" si="8"/>
        <v>57953</v>
      </c>
      <c r="D20" s="1">
        <f t="shared" si="10"/>
        <v>57953</v>
      </c>
      <c r="E20" s="1">
        <f t="shared" si="11"/>
        <v>48919.2</v>
      </c>
      <c r="F20" s="24">
        <v>14542</v>
      </c>
      <c r="G20" s="25">
        <f t="shared" si="4"/>
        <v>14542</v>
      </c>
      <c r="H20" s="1">
        <v>0</v>
      </c>
      <c r="I20" s="24">
        <v>14542</v>
      </c>
      <c r="J20" s="25">
        <f t="shared" si="5"/>
        <v>14542</v>
      </c>
      <c r="K20" s="1">
        <v>0</v>
      </c>
      <c r="L20" s="24">
        <v>14542</v>
      </c>
      <c r="M20" s="25">
        <f t="shared" si="6"/>
        <v>14542</v>
      </c>
      <c r="N20" s="25">
        <v>48919.2</v>
      </c>
      <c r="O20" s="24">
        <v>14327</v>
      </c>
      <c r="P20" s="25">
        <f t="shared" si="12"/>
        <v>14327</v>
      </c>
      <c r="Q20" s="115"/>
    </row>
    <row r="21" spans="1:18" ht="48" customHeight="1">
      <c r="A21" s="19" t="s">
        <v>8</v>
      </c>
      <c r="B21" s="114" t="s">
        <v>320</v>
      </c>
      <c r="C21" s="1">
        <f t="shared" si="8"/>
        <v>129278</v>
      </c>
      <c r="D21" s="1">
        <f t="shared" si="10"/>
        <v>129278</v>
      </c>
      <c r="E21" s="1">
        <f t="shared" si="11"/>
        <v>0</v>
      </c>
      <c r="F21" s="24">
        <v>32439</v>
      </c>
      <c r="G21" s="25">
        <f t="shared" si="4"/>
        <v>32439</v>
      </c>
      <c r="H21" s="1">
        <v>0</v>
      </c>
      <c r="I21" s="24">
        <v>32439</v>
      </c>
      <c r="J21" s="25">
        <f t="shared" si="5"/>
        <v>32439</v>
      </c>
      <c r="K21" s="1">
        <v>0</v>
      </c>
      <c r="L21" s="24">
        <v>32439</v>
      </c>
      <c r="M21" s="25">
        <f t="shared" si="6"/>
        <v>32439</v>
      </c>
      <c r="N21" s="25">
        <v>0</v>
      </c>
      <c r="O21" s="24">
        <v>31961</v>
      </c>
      <c r="P21" s="25">
        <f t="shared" si="12"/>
        <v>31961</v>
      </c>
      <c r="Q21" s="26"/>
      <c r="R21" s="116"/>
    </row>
    <row r="22" spans="1:18" ht="48" customHeight="1">
      <c r="A22" s="19" t="s">
        <v>9</v>
      </c>
      <c r="B22" s="114" t="s">
        <v>39</v>
      </c>
      <c r="C22" s="1">
        <f t="shared" si="8"/>
        <v>418634</v>
      </c>
      <c r="D22" s="1">
        <f t="shared" si="10"/>
        <v>418634</v>
      </c>
      <c r="E22" s="1">
        <f t="shared" si="11"/>
        <v>54396</v>
      </c>
      <c r="F22" s="24">
        <v>62795</v>
      </c>
      <c r="G22" s="25">
        <f t="shared" si="4"/>
        <v>62795</v>
      </c>
      <c r="H22" s="1">
        <v>0</v>
      </c>
      <c r="I22" s="24">
        <v>104658</v>
      </c>
      <c r="J22" s="25">
        <f t="shared" si="5"/>
        <v>104658</v>
      </c>
      <c r="K22" s="1">
        <v>54396</v>
      </c>
      <c r="L22" s="24">
        <v>146522</v>
      </c>
      <c r="M22" s="25">
        <f t="shared" si="6"/>
        <v>146522</v>
      </c>
      <c r="N22" s="25">
        <v>0</v>
      </c>
      <c r="O22" s="24">
        <v>104659</v>
      </c>
      <c r="P22" s="25">
        <f t="shared" si="12"/>
        <v>104659</v>
      </c>
      <c r="Q22" s="26"/>
      <c r="R22" s="116"/>
    </row>
    <row r="23" spans="1:17" ht="51.75">
      <c r="A23" s="19" t="s">
        <v>10</v>
      </c>
      <c r="B23" s="114" t="s">
        <v>30</v>
      </c>
      <c r="C23" s="1">
        <f t="shared" si="8"/>
        <v>1059432</v>
      </c>
      <c r="D23" s="1">
        <f t="shared" si="10"/>
        <v>1059432</v>
      </c>
      <c r="E23" s="1">
        <f t="shared" si="11"/>
        <v>0</v>
      </c>
      <c r="F23" s="24">
        <v>0</v>
      </c>
      <c r="G23" s="25">
        <f t="shared" si="4"/>
        <v>0</v>
      </c>
      <c r="H23" s="25">
        <v>0</v>
      </c>
      <c r="I23" s="24">
        <v>0</v>
      </c>
      <c r="J23" s="25">
        <f t="shared" si="5"/>
        <v>0</v>
      </c>
      <c r="K23" s="1"/>
      <c r="L23" s="24">
        <v>529716</v>
      </c>
      <c r="M23" s="25">
        <f t="shared" si="6"/>
        <v>529716</v>
      </c>
      <c r="N23" s="25">
        <v>0</v>
      </c>
      <c r="O23" s="24">
        <v>529716</v>
      </c>
      <c r="P23" s="25">
        <f t="shared" si="12"/>
        <v>529716</v>
      </c>
      <c r="Q23" s="26"/>
    </row>
    <row r="24" spans="1:17" ht="51.75">
      <c r="A24" s="19" t="s">
        <v>11</v>
      </c>
      <c r="B24" s="114" t="s">
        <v>31</v>
      </c>
      <c r="C24" s="1">
        <f t="shared" si="8"/>
        <v>298374</v>
      </c>
      <c r="D24" s="1">
        <f t="shared" si="10"/>
        <v>298374</v>
      </c>
      <c r="E24" s="1">
        <f t="shared" si="11"/>
        <v>133218.15</v>
      </c>
      <c r="F24" s="24">
        <v>149187</v>
      </c>
      <c r="G24" s="25">
        <f t="shared" si="4"/>
        <v>149187</v>
      </c>
      <c r="H24" s="25">
        <v>113850.81</v>
      </c>
      <c r="I24" s="24">
        <v>149187</v>
      </c>
      <c r="J24" s="25">
        <f t="shared" si="5"/>
        <v>149187</v>
      </c>
      <c r="K24" s="1">
        <v>5681.89</v>
      </c>
      <c r="L24" s="24">
        <v>0</v>
      </c>
      <c r="M24" s="25">
        <f t="shared" si="6"/>
        <v>0</v>
      </c>
      <c r="N24" s="25">
        <v>13685.45</v>
      </c>
      <c r="O24" s="24">
        <v>0</v>
      </c>
      <c r="P24" s="25">
        <f t="shared" si="12"/>
        <v>0</v>
      </c>
      <c r="Q24" s="26"/>
    </row>
    <row r="25" spans="1:17" ht="44.25" customHeight="1">
      <c r="A25" s="19" t="s">
        <v>12</v>
      </c>
      <c r="B25" s="114" t="s">
        <v>286</v>
      </c>
      <c r="C25" s="1">
        <f t="shared" si="8"/>
        <v>174521</v>
      </c>
      <c r="D25" s="1">
        <f t="shared" si="10"/>
        <v>174521</v>
      </c>
      <c r="E25" s="1">
        <f t="shared" si="11"/>
        <v>152046.05</v>
      </c>
      <c r="F25" s="24">
        <v>147672</v>
      </c>
      <c r="G25" s="25">
        <f t="shared" si="4"/>
        <v>147672</v>
      </c>
      <c r="H25" s="25">
        <v>0</v>
      </c>
      <c r="I25" s="24">
        <v>0</v>
      </c>
      <c r="J25" s="25">
        <f t="shared" si="5"/>
        <v>0</v>
      </c>
      <c r="K25" s="1">
        <v>0</v>
      </c>
      <c r="L25" s="24">
        <v>26849</v>
      </c>
      <c r="M25" s="25">
        <f t="shared" si="6"/>
        <v>26849</v>
      </c>
      <c r="N25" s="25">
        <v>152046.05</v>
      </c>
      <c r="O25" s="24">
        <v>0</v>
      </c>
      <c r="P25" s="25">
        <f t="shared" si="12"/>
        <v>0</v>
      </c>
      <c r="Q25" s="26"/>
    </row>
    <row r="26" spans="1:17" ht="42" customHeight="1">
      <c r="A26" s="19" t="s">
        <v>13</v>
      </c>
      <c r="B26" s="114" t="s">
        <v>287</v>
      </c>
      <c r="C26" s="1">
        <f t="shared" si="8"/>
        <v>432450</v>
      </c>
      <c r="D26" s="1">
        <f t="shared" si="10"/>
        <v>432450</v>
      </c>
      <c r="E26" s="1">
        <f t="shared" si="11"/>
        <v>429452.2</v>
      </c>
      <c r="F26" s="24">
        <v>0</v>
      </c>
      <c r="G26" s="25">
        <f t="shared" si="4"/>
        <v>0</v>
      </c>
      <c r="H26" s="25">
        <v>328821.5</v>
      </c>
      <c r="I26" s="24">
        <v>216225</v>
      </c>
      <c r="J26" s="25">
        <f t="shared" si="5"/>
        <v>216225</v>
      </c>
      <c r="K26" s="1">
        <v>0</v>
      </c>
      <c r="L26" s="24">
        <v>216225</v>
      </c>
      <c r="M26" s="25">
        <f>L26+0</f>
        <v>216225</v>
      </c>
      <c r="N26" s="25">
        <f>89238.9+11391.8</f>
        <v>100630.7</v>
      </c>
      <c r="O26" s="24">
        <v>0</v>
      </c>
      <c r="P26" s="25">
        <f t="shared" si="12"/>
        <v>0</v>
      </c>
      <c r="Q26" s="26"/>
    </row>
    <row r="27" spans="1:17" ht="56.25" customHeight="1">
      <c r="A27" s="19" t="s">
        <v>33</v>
      </c>
      <c r="B27" s="114" t="s">
        <v>288</v>
      </c>
      <c r="C27" s="1">
        <f t="shared" si="8"/>
        <v>174134</v>
      </c>
      <c r="D27" s="1">
        <f t="shared" si="10"/>
        <v>174134</v>
      </c>
      <c r="E27" s="1">
        <f t="shared" si="11"/>
        <v>127253.1</v>
      </c>
      <c r="F27" s="24">
        <v>46496</v>
      </c>
      <c r="G27" s="25">
        <f>F27+0</f>
        <v>46496</v>
      </c>
      <c r="H27" s="1">
        <v>37688.3</v>
      </c>
      <c r="I27" s="24">
        <v>34872</v>
      </c>
      <c r="J27" s="25">
        <f>I27+0</f>
        <v>34872</v>
      </c>
      <c r="K27" s="1">
        <v>0</v>
      </c>
      <c r="L27" s="24">
        <v>60386</v>
      </c>
      <c r="M27" s="25">
        <f>L27+0</f>
        <v>60386</v>
      </c>
      <c r="N27" s="25">
        <v>89564.8</v>
      </c>
      <c r="O27" s="24">
        <v>32380</v>
      </c>
      <c r="P27" s="25">
        <f>O27+0</f>
        <v>32380</v>
      </c>
      <c r="Q27" s="26"/>
    </row>
    <row r="28" spans="1:17" ht="54.75" customHeight="1">
      <c r="A28" s="19" t="s">
        <v>34</v>
      </c>
      <c r="B28" s="114" t="s">
        <v>289</v>
      </c>
      <c r="C28" s="1">
        <f t="shared" si="8"/>
        <v>1537624</v>
      </c>
      <c r="D28" s="1">
        <f t="shared" si="10"/>
        <v>1537624</v>
      </c>
      <c r="E28" s="1">
        <f t="shared" si="11"/>
        <v>2760096</v>
      </c>
      <c r="F28" s="24">
        <v>230644</v>
      </c>
      <c r="G28" s="25">
        <f t="shared" si="4"/>
        <v>230644</v>
      </c>
      <c r="H28" s="1">
        <v>2760096</v>
      </c>
      <c r="I28" s="24">
        <v>461287</v>
      </c>
      <c r="J28" s="25">
        <f t="shared" si="5"/>
        <v>461287</v>
      </c>
      <c r="K28" s="1">
        <v>0</v>
      </c>
      <c r="L28" s="24">
        <v>562770</v>
      </c>
      <c r="M28" s="25">
        <f t="shared" si="6"/>
        <v>562770</v>
      </c>
      <c r="N28" s="1">
        <v>0</v>
      </c>
      <c r="O28" s="24">
        <v>282923</v>
      </c>
      <c r="P28" s="25">
        <f t="shared" si="12"/>
        <v>282923</v>
      </c>
      <c r="Q28" s="117"/>
    </row>
    <row r="29" spans="1:18" ht="34.5">
      <c r="A29" s="19" t="s">
        <v>35</v>
      </c>
      <c r="B29" s="114" t="s">
        <v>32</v>
      </c>
      <c r="C29" s="1">
        <f t="shared" si="8"/>
        <v>135236</v>
      </c>
      <c r="D29" s="1">
        <f t="shared" si="10"/>
        <v>135236</v>
      </c>
      <c r="E29" s="1">
        <f t="shared" si="11"/>
        <v>148106.2</v>
      </c>
      <c r="F29" s="24">
        <v>33809</v>
      </c>
      <c r="G29" s="25">
        <f aca="true" t="shared" si="13" ref="G29:G35">F29+0</f>
        <v>33809</v>
      </c>
      <c r="H29" s="1">
        <v>50825.1</v>
      </c>
      <c r="I29" s="24">
        <v>33809</v>
      </c>
      <c r="J29" s="25">
        <f t="shared" si="5"/>
        <v>33809</v>
      </c>
      <c r="K29" s="1">
        <v>52720.1</v>
      </c>
      <c r="L29" s="24">
        <v>33809</v>
      </c>
      <c r="M29" s="25">
        <f aca="true" t="shared" si="14" ref="M29:M35">L29+0</f>
        <v>33809</v>
      </c>
      <c r="N29" s="1">
        <v>44561</v>
      </c>
      <c r="O29" s="24">
        <v>33809</v>
      </c>
      <c r="P29" s="25">
        <f t="shared" si="12"/>
        <v>33809</v>
      </c>
      <c r="Q29" s="26"/>
      <c r="R29" s="116"/>
    </row>
    <row r="30" spans="1:17" ht="42" customHeight="1">
      <c r="A30" s="19" t="s">
        <v>36</v>
      </c>
      <c r="B30" s="114" t="s">
        <v>189</v>
      </c>
      <c r="C30" s="1">
        <f aca="true" t="shared" si="15" ref="C30:C35">F30+I30+L30+O30</f>
        <v>86126</v>
      </c>
      <c r="D30" s="1">
        <f t="shared" si="10"/>
        <v>86126</v>
      </c>
      <c r="E30" s="1">
        <f t="shared" si="11"/>
        <v>52075.200000000004</v>
      </c>
      <c r="F30" s="24">
        <v>18642</v>
      </c>
      <c r="G30" s="25">
        <f t="shared" si="13"/>
        <v>18642</v>
      </c>
      <c r="H30" s="1">
        <v>6199.51</v>
      </c>
      <c r="I30" s="24">
        <v>23505</v>
      </c>
      <c r="J30" s="25">
        <f t="shared" si="5"/>
        <v>23505</v>
      </c>
      <c r="K30" s="1">
        <v>19301.58</v>
      </c>
      <c r="L30" s="24">
        <v>26022</v>
      </c>
      <c r="M30" s="25">
        <f t="shared" si="14"/>
        <v>26022</v>
      </c>
      <c r="N30" s="1">
        <v>26574.11</v>
      </c>
      <c r="O30" s="24">
        <v>17957</v>
      </c>
      <c r="P30" s="25">
        <f t="shared" si="12"/>
        <v>17957</v>
      </c>
      <c r="Q30" s="26"/>
    </row>
    <row r="31" spans="1:18" ht="41.25" customHeight="1">
      <c r="A31" s="19" t="s">
        <v>37</v>
      </c>
      <c r="B31" s="114" t="s">
        <v>305</v>
      </c>
      <c r="C31" s="1">
        <f t="shared" si="15"/>
        <v>170209</v>
      </c>
      <c r="D31" s="1">
        <f t="shared" si="10"/>
        <v>170209</v>
      </c>
      <c r="E31" s="1">
        <f t="shared" si="11"/>
        <v>98818.36</v>
      </c>
      <c r="F31" s="24">
        <v>22289</v>
      </c>
      <c r="G31" s="25">
        <f t="shared" si="13"/>
        <v>22289</v>
      </c>
      <c r="H31" s="1">
        <v>74689.2</v>
      </c>
      <c r="I31" s="24">
        <v>30395</v>
      </c>
      <c r="J31" s="25">
        <f>I31+0</f>
        <v>30395</v>
      </c>
      <c r="K31" s="1">
        <v>0</v>
      </c>
      <c r="L31" s="24">
        <v>62815</v>
      </c>
      <c r="M31" s="25">
        <f t="shared" si="14"/>
        <v>62815</v>
      </c>
      <c r="N31" s="1">
        <v>24129.16</v>
      </c>
      <c r="O31" s="24">
        <v>54710</v>
      </c>
      <c r="P31" s="25">
        <f>O31+0</f>
        <v>54710</v>
      </c>
      <c r="Q31" s="26"/>
      <c r="R31" s="116"/>
    </row>
    <row r="32" spans="1:18" ht="39.75" customHeight="1">
      <c r="A32" s="19" t="s">
        <v>38</v>
      </c>
      <c r="B32" s="114" t="s">
        <v>290</v>
      </c>
      <c r="C32" s="1">
        <f t="shared" si="15"/>
        <v>180422</v>
      </c>
      <c r="D32" s="1">
        <f t="shared" si="10"/>
        <v>180422</v>
      </c>
      <c r="E32" s="1">
        <f t="shared" si="11"/>
        <v>0</v>
      </c>
      <c r="F32" s="24">
        <v>30717</v>
      </c>
      <c r="G32" s="25">
        <f t="shared" si="13"/>
        <v>30717</v>
      </c>
      <c r="H32" s="1">
        <v>0</v>
      </c>
      <c r="I32" s="24">
        <v>61411</v>
      </c>
      <c r="J32" s="25">
        <f>I32+0</f>
        <v>61411</v>
      </c>
      <c r="K32" s="1">
        <v>0</v>
      </c>
      <c r="L32" s="24">
        <v>29810</v>
      </c>
      <c r="M32" s="25">
        <f t="shared" si="14"/>
        <v>29810</v>
      </c>
      <c r="N32" s="1">
        <v>0</v>
      </c>
      <c r="O32" s="24">
        <v>58484</v>
      </c>
      <c r="P32" s="25">
        <f>O32+0</f>
        <v>58484</v>
      </c>
      <c r="Q32" s="26"/>
      <c r="R32" s="116"/>
    </row>
    <row r="33" spans="1:18" ht="43.5" customHeight="1">
      <c r="A33" s="19" t="s">
        <v>40</v>
      </c>
      <c r="B33" s="114" t="s">
        <v>291</v>
      </c>
      <c r="C33" s="1">
        <f t="shared" si="15"/>
        <v>88793</v>
      </c>
      <c r="D33" s="1">
        <f t="shared" si="10"/>
        <v>88793</v>
      </c>
      <c r="E33" s="1">
        <f t="shared" si="11"/>
        <v>70932.75</v>
      </c>
      <c r="F33" s="24">
        <v>88793</v>
      </c>
      <c r="G33" s="25">
        <f t="shared" si="13"/>
        <v>88793</v>
      </c>
      <c r="H33" s="1">
        <v>46325.69</v>
      </c>
      <c r="I33" s="24">
        <v>0</v>
      </c>
      <c r="J33" s="25">
        <f>I33+0</f>
        <v>0</v>
      </c>
      <c r="K33" s="1">
        <v>0</v>
      </c>
      <c r="L33" s="24">
        <v>0</v>
      </c>
      <c r="M33" s="25">
        <f t="shared" si="14"/>
        <v>0</v>
      </c>
      <c r="N33" s="1">
        <v>24607.06</v>
      </c>
      <c r="O33" s="24">
        <v>0</v>
      </c>
      <c r="P33" s="25">
        <f>O33+0</f>
        <v>0</v>
      </c>
      <c r="Q33" s="26"/>
      <c r="R33" s="116"/>
    </row>
    <row r="34" spans="1:18" ht="44.25" customHeight="1">
      <c r="A34" s="19" t="s">
        <v>41</v>
      </c>
      <c r="B34" s="114" t="s">
        <v>292</v>
      </c>
      <c r="C34" s="1">
        <f t="shared" si="15"/>
        <v>721768</v>
      </c>
      <c r="D34" s="1">
        <f t="shared" si="10"/>
        <v>721768</v>
      </c>
      <c r="E34" s="1">
        <f t="shared" si="11"/>
        <v>406840</v>
      </c>
      <c r="F34" s="24">
        <v>180442</v>
      </c>
      <c r="G34" s="25">
        <f t="shared" si="13"/>
        <v>180442</v>
      </c>
      <c r="H34" s="1">
        <v>0</v>
      </c>
      <c r="I34" s="24">
        <v>180442</v>
      </c>
      <c r="J34" s="25">
        <f>I34+0</f>
        <v>180442</v>
      </c>
      <c r="K34" s="1">
        <v>0</v>
      </c>
      <c r="L34" s="24">
        <v>180442</v>
      </c>
      <c r="M34" s="25">
        <f t="shared" si="14"/>
        <v>180442</v>
      </c>
      <c r="N34" s="1">
        <v>406840</v>
      </c>
      <c r="O34" s="24">
        <v>180442</v>
      </c>
      <c r="P34" s="25">
        <f>O34+0</f>
        <v>180442</v>
      </c>
      <c r="Q34" s="26"/>
      <c r="R34" s="116"/>
    </row>
    <row r="35" spans="1:18" ht="44.25" customHeight="1">
      <c r="A35" s="19" t="s">
        <v>42</v>
      </c>
      <c r="B35" s="114" t="s">
        <v>293</v>
      </c>
      <c r="C35" s="1">
        <f t="shared" si="15"/>
        <v>2083768</v>
      </c>
      <c r="D35" s="1">
        <f t="shared" si="10"/>
        <v>2083768</v>
      </c>
      <c r="E35" s="1">
        <f t="shared" si="11"/>
        <v>0</v>
      </c>
      <c r="F35" s="24">
        <v>200433</v>
      </c>
      <c r="G35" s="25">
        <f t="shared" si="13"/>
        <v>200433</v>
      </c>
      <c r="H35" s="1">
        <v>0</v>
      </c>
      <c r="I35" s="24">
        <v>430942</v>
      </c>
      <c r="J35" s="25">
        <f>I35+0</f>
        <v>430942</v>
      </c>
      <c r="K35" s="1">
        <v>0</v>
      </c>
      <c r="L35" s="24">
        <v>759319</v>
      </c>
      <c r="M35" s="25">
        <f t="shared" si="14"/>
        <v>759319</v>
      </c>
      <c r="N35" s="1">
        <v>0</v>
      </c>
      <c r="O35" s="24">
        <v>693074</v>
      </c>
      <c r="P35" s="25">
        <f>O35+0</f>
        <v>693074</v>
      </c>
      <c r="Q35" s="26"/>
      <c r="R35" s="116"/>
    </row>
    <row r="36" spans="1:17" ht="34.5">
      <c r="A36" s="19" t="s">
        <v>43</v>
      </c>
      <c r="B36" s="114" t="s">
        <v>294</v>
      </c>
      <c r="C36" s="1">
        <f t="shared" si="8"/>
        <v>157647</v>
      </c>
      <c r="D36" s="1">
        <f t="shared" si="10"/>
        <v>157647</v>
      </c>
      <c r="E36" s="1">
        <f t="shared" si="11"/>
        <v>0</v>
      </c>
      <c r="F36" s="24">
        <v>43201</v>
      </c>
      <c r="G36" s="25">
        <f t="shared" si="4"/>
        <v>43201</v>
      </c>
      <c r="H36" s="1">
        <v>0</v>
      </c>
      <c r="I36" s="24">
        <v>56441</v>
      </c>
      <c r="J36" s="25">
        <f t="shared" si="5"/>
        <v>56441</v>
      </c>
      <c r="K36" s="1">
        <v>0</v>
      </c>
      <c r="L36" s="24">
        <v>29005</v>
      </c>
      <c r="M36" s="25">
        <f t="shared" si="6"/>
        <v>29005</v>
      </c>
      <c r="N36" s="1">
        <v>0</v>
      </c>
      <c r="O36" s="24">
        <v>29000</v>
      </c>
      <c r="P36" s="25">
        <f t="shared" si="12"/>
        <v>29000</v>
      </c>
      <c r="Q36" s="26"/>
    </row>
    <row r="37" spans="1:17" ht="56.25" customHeight="1">
      <c r="A37" s="19" t="s">
        <v>44</v>
      </c>
      <c r="B37" s="114" t="s">
        <v>295</v>
      </c>
      <c r="C37" s="1">
        <f t="shared" si="8"/>
        <v>905084</v>
      </c>
      <c r="D37" s="1">
        <f t="shared" si="10"/>
        <v>905084</v>
      </c>
      <c r="E37" s="1">
        <f t="shared" si="11"/>
        <v>0</v>
      </c>
      <c r="F37" s="24">
        <v>226271</v>
      </c>
      <c r="G37" s="25">
        <f t="shared" si="4"/>
        <v>226271</v>
      </c>
      <c r="H37" s="1">
        <v>0</v>
      </c>
      <c r="I37" s="24">
        <v>226271</v>
      </c>
      <c r="J37" s="25">
        <f t="shared" si="5"/>
        <v>226271</v>
      </c>
      <c r="K37" s="1">
        <v>0</v>
      </c>
      <c r="L37" s="24">
        <v>226271</v>
      </c>
      <c r="M37" s="25">
        <f t="shared" si="6"/>
        <v>226271</v>
      </c>
      <c r="N37" s="1">
        <v>0</v>
      </c>
      <c r="O37" s="24">
        <v>226271</v>
      </c>
      <c r="P37" s="25">
        <f t="shared" si="12"/>
        <v>226271</v>
      </c>
      <c r="Q37" s="26"/>
    </row>
    <row r="38" spans="1:17" ht="42" customHeight="1">
      <c r="A38" s="19" t="s">
        <v>309</v>
      </c>
      <c r="B38" s="114" t="s">
        <v>46</v>
      </c>
      <c r="C38" s="1">
        <f t="shared" si="8"/>
        <v>169742</v>
      </c>
      <c r="D38" s="1">
        <f t="shared" si="10"/>
        <v>169742</v>
      </c>
      <c r="E38" s="1">
        <f t="shared" si="11"/>
        <v>40672.630000000005</v>
      </c>
      <c r="F38" s="24">
        <v>65036</v>
      </c>
      <c r="G38" s="25">
        <f t="shared" si="4"/>
        <v>65036</v>
      </c>
      <c r="H38" s="1">
        <v>0</v>
      </c>
      <c r="I38" s="24">
        <v>59552</v>
      </c>
      <c r="J38" s="25">
        <f t="shared" si="5"/>
        <v>59552</v>
      </c>
      <c r="K38" s="1">
        <v>12256.68</v>
      </c>
      <c r="L38" s="24">
        <v>22577</v>
      </c>
      <c r="M38" s="25">
        <f t="shared" si="6"/>
        <v>22577</v>
      </c>
      <c r="N38" s="1">
        <v>28415.95</v>
      </c>
      <c r="O38" s="24">
        <v>22577</v>
      </c>
      <c r="P38" s="25">
        <f t="shared" si="12"/>
        <v>22577</v>
      </c>
      <c r="Q38" s="26"/>
    </row>
    <row r="39" spans="1:17" ht="46.5" customHeight="1">
      <c r="A39" s="19" t="s">
        <v>45</v>
      </c>
      <c r="B39" s="114" t="s">
        <v>518</v>
      </c>
      <c r="C39" s="1">
        <f t="shared" si="8"/>
        <v>0</v>
      </c>
      <c r="D39" s="1">
        <f>G39+J39+M39+P39</f>
        <v>106368.6</v>
      </c>
      <c r="E39" s="1">
        <f t="shared" si="11"/>
        <v>54386.94999999999</v>
      </c>
      <c r="F39" s="24">
        <v>0</v>
      </c>
      <c r="G39" s="24">
        <v>106368.6</v>
      </c>
      <c r="H39" s="1">
        <v>18714.37</v>
      </c>
      <c r="I39" s="24">
        <v>0</v>
      </c>
      <c r="J39" s="25">
        <f t="shared" si="5"/>
        <v>0</v>
      </c>
      <c r="K39" s="1">
        <v>34432.84</v>
      </c>
      <c r="L39" s="24">
        <v>0</v>
      </c>
      <c r="M39" s="25">
        <f t="shared" si="6"/>
        <v>0</v>
      </c>
      <c r="N39" s="1">
        <v>1239.74</v>
      </c>
      <c r="O39" s="24">
        <v>0</v>
      </c>
      <c r="P39" s="25">
        <f t="shared" si="12"/>
        <v>0</v>
      </c>
      <c r="Q39" s="26"/>
    </row>
    <row r="40" spans="1:17" ht="45.75" customHeight="1">
      <c r="A40" s="19">
        <v>30</v>
      </c>
      <c r="B40" s="29" t="s">
        <v>330</v>
      </c>
      <c r="C40" s="1">
        <f t="shared" si="8"/>
        <v>0</v>
      </c>
      <c r="D40" s="1">
        <f t="shared" si="10"/>
        <v>210735.2</v>
      </c>
      <c r="E40" s="1">
        <f t="shared" si="11"/>
        <v>180439.14</v>
      </c>
      <c r="F40" s="24">
        <v>0</v>
      </c>
      <c r="G40" s="24">
        <v>198577.4</v>
      </c>
      <c r="H40" s="1">
        <v>0</v>
      </c>
      <c r="I40" s="24">
        <v>0</v>
      </c>
      <c r="J40" s="24">
        <f>210735.2-198577.4</f>
        <v>12157.800000000017</v>
      </c>
      <c r="K40" s="24">
        <v>163753.1</v>
      </c>
      <c r="L40" s="25">
        <v>0</v>
      </c>
      <c r="M40" s="25">
        <v>0</v>
      </c>
      <c r="N40" s="1">
        <v>16686.04</v>
      </c>
      <c r="O40" s="25">
        <v>0</v>
      </c>
      <c r="P40" s="25">
        <v>0</v>
      </c>
      <c r="Q40" s="115"/>
    </row>
    <row r="41" spans="1:17" ht="42.75" customHeight="1">
      <c r="A41" s="19" t="s">
        <v>321</v>
      </c>
      <c r="B41" s="29" t="s">
        <v>329</v>
      </c>
      <c r="C41" s="1">
        <f t="shared" si="8"/>
        <v>0</v>
      </c>
      <c r="D41" s="1">
        <f t="shared" si="10"/>
        <v>74568</v>
      </c>
      <c r="E41" s="1">
        <f t="shared" si="11"/>
        <v>75314.03</v>
      </c>
      <c r="F41" s="24">
        <v>0</v>
      </c>
      <c r="G41" s="27">
        <f>F41+0</f>
        <v>0</v>
      </c>
      <c r="H41" s="1">
        <v>0</v>
      </c>
      <c r="I41" s="24">
        <v>0</v>
      </c>
      <c r="J41" s="24">
        <v>33950</v>
      </c>
      <c r="K41" s="1">
        <v>20679.5</v>
      </c>
      <c r="L41" s="24">
        <v>0</v>
      </c>
      <c r="M41" s="24">
        <f>51950-33950</f>
        <v>18000</v>
      </c>
      <c r="N41" s="1">
        <v>54634.53</v>
      </c>
      <c r="O41" s="24">
        <v>0</v>
      </c>
      <c r="P41" s="24">
        <f>74568-51950</f>
        <v>22618</v>
      </c>
      <c r="Q41" s="26"/>
    </row>
    <row r="42" spans="1:17" ht="48.75" customHeight="1">
      <c r="A42" s="19" t="s">
        <v>322</v>
      </c>
      <c r="B42" s="29" t="s">
        <v>328</v>
      </c>
      <c r="C42" s="1">
        <f t="shared" si="8"/>
        <v>0</v>
      </c>
      <c r="D42" s="1">
        <f t="shared" si="10"/>
        <v>754600.5</v>
      </c>
      <c r="E42" s="1">
        <f t="shared" si="11"/>
        <v>0</v>
      </c>
      <c r="F42" s="24">
        <v>0</v>
      </c>
      <c r="G42" s="27">
        <v>459019.6</v>
      </c>
      <c r="H42" s="1">
        <v>0</v>
      </c>
      <c r="I42" s="24">
        <v>0</v>
      </c>
      <c r="J42" s="24">
        <f>754600.5-G42</f>
        <v>295580.9</v>
      </c>
      <c r="K42" s="1">
        <v>0</v>
      </c>
      <c r="L42" s="24">
        <v>0</v>
      </c>
      <c r="M42" s="24">
        <f>754600.5-G42-J42</f>
        <v>0</v>
      </c>
      <c r="N42" s="1">
        <v>0</v>
      </c>
      <c r="O42" s="24">
        <v>0</v>
      </c>
      <c r="P42" s="24">
        <f>754600.5-G42-J42</f>
        <v>0</v>
      </c>
      <c r="Q42" s="26"/>
    </row>
    <row r="43" spans="1:17" ht="42" customHeight="1">
      <c r="A43" s="19" t="s">
        <v>323</v>
      </c>
      <c r="B43" s="114" t="s">
        <v>402</v>
      </c>
      <c r="C43" s="1">
        <f t="shared" si="8"/>
        <v>0</v>
      </c>
      <c r="D43" s="1">
        <f t="shared" si="10"/>
        <v>13766.4</v>
      </c>
      <c r="E43" s="1">
        <f t="shared" si="11"/>
        <v>0</v>
      </c>
      <c r="F43" s="24">
        <v>0</v>
      </c>
      <c r="G43" s="24">
        <v>10005</v>
      </c>
      <c r="H43" s="1">
        <v>0</v>
      </c>
      <c r="I43" s="24">
        <v>0</v>
      </c>
      <c r="J43" s="24">
        <f>10005-G43</f>
        <v>0</v>
      </c>
      <c r="K43" s="1"/>
      <c r="L43" s="24">
        <v>0</v>
      </c>
      <c r="M43" s="24">
        <f>13766.4-G43-J43</f>
        <v>3761.3999999999996</v>
      </c>
      <c r="N43" s="1">
        <v>0</v>
      </c>
      <c r="O43" s="24">
        <v>0</v>
      </c>
      <c r="P43" s="24">
        <f>13766.4-G43-J43-M43</f>
        <v>0</v>
      </c>
      <c r="Q43" s="26"/>
    </row>
    <row r="44" spans="1:17" ht="35.25" customHeight="1">
      <c r="A44" s="19" t="s">
        <v>331</v>
      </c>
      <c r="B44" s="118" t="s">
        <v>404</v>
      </c>
      <c r="C44" s="1">
        <f t="shared" si="8"/>
        <v>0</v>
      </c>
      <c r="D44" s="1">
        <f t="shared" si="10"/>
        <v>150000</v>
      </c>
      <c r="E44" s="1">
        <f t="shared" si="11"/>
        <v>10295.54</v>
      </c>
      <c r="F44" s="24">
        <v>0</v>
      </c>
      <c r="G44" s="24">
        <v>60000</v>
      </c>
      <c r="H44" s="1">
        <v>0</v>
      </c>
      <c r="I44" s="24">
        <v>0</v>
      </c>
      <c r="J44" s="24">
        <f>120000-60000</f>
        <v>60000</v>
      </c>
      <c r="K44" s="1">
        <v>5188.16</v>
      </c>
      <c r="L44" s="24">
        <v>0</v>
      </c>
      <c r="M44" s="24">
        <f>150000-120000</f>
        <v>30000</v>
      </c>
      <c r="N44" s="1">
        <v>5107.38</v>
      </c>
      <c r="O44" s="24">
        <f>150000-150000</f>
        <v>0</v>
      </c>
      <c r="P44" s="25">
        <f>O44+0</f>
        <v>0</v>
      </c>
      <c r="Q44" s="26"/>
    </row>
    <row r="45" spans="1:17" ht="40.5" customHeight="1">
      <c r="A45" s="19" t="s">
        <v>358</v>
      </c>
      <c r="B45" s="119" t="s">
        <v>359</v>
      </c>
      <c r="C45" s="1">
        <f t="shared" si="8"/>
        <v>0</v>
      </c>
      <c r="D45" s="1">
        <f t="shared" si="10"/>
        <v>168801.4</v>
      </c>
      <c r="E45" s="1">
        <f t="shared" si="11"/>
        <v>204961.43</v>
      </c>
      <c r="F45" s="24">
        <v>0</v>
      </c>
      <c r="G45" s="24">
        <v>0</v>
      </c>
      <c r="H45" s="1">
        <v>0</v>
      </c>
      <c r="I45" s="24">
        <v>0</v>
      </c>
      <c r="J45" s="24">
        <v>168801.4</v>
      </c>
      <c r="K45" s="1">
        <v>34644.78</v>
      </c>
      <c r="L45" s="24">
        <v>0</v>
      </c>
      <c r="M45" s="24">
        <v>0</v>
      </c>
      <c r="N45" s="1">
        <v>170316.65</v>
      </c>
      <c r="O45" s="24">
        <v>0</v>
      </c>
      <c r="P45" s="25">
        <v>0</v>
      </c>
      <c r="Q45" s="26"/>
    </row>
    <row r="46" spans="1:17" ht="35.25" customHeight="1">
      <c r="A46" s="19" t="s">
        <v>375</v>
      </c>
      <c r="B46" s="29" t="s">
        <v>376</v>
      </c>
      <c r="C46" s="1">
        <f t="shared" si="8"/>
        <v>0</v>
      </c>
      <c r="D46" s="1">
        <f>G46+J46+M46+P46</f>
        <v>31276.5</v>
      </c>
      <c r="E46" s="1">
        <f t="shared" si="11"/>
        <v>0</v>
      </c>
      <c r="F46" s="24">
        <v>0</v>
      </c>
      <c r="G46" s="24">
        <v>0</v>
      </c>
      <c r="H46" s="1">
        <v>0</v>
      </c>
      <c r="I46" s="24">
        <v>0</v>
      </c>
      <c r="J46" s="24">
        <v>0</v>
      </c>
      <c r="K46" s="1">
        <v>0</v>
      </c>
      <c r="L46" s="24">
        <v>0</v>
      </c>
      <c r="M46" s="24">
        <v>15062.7</v>
      </c>
      <c r="N46" s="1"/>
      <c r="O46" s="24">
        <v>0</v>
      </c>
      <c r="P46" s="27">
        <f>31276.5-M46</f>
        <v>16213.8</v>
      </c>
      <c r="Q46" s="26"/>
    </row>
    <row r="47" spans="1:17" ht="21.75" customHeight="1">
      <c r="A47" s="30"/>
      <c r="B47" s="31" t="s">
        <v>296</v>
      </c>
      <c r="C47" s="32"/>
      <c r="D47" s="32"/>
      <c r="E47" s="31"/>
      <c r="F47" s="33"/>
      <c r="G47" s="33"/>
      <c r="H47" s="33"/>
      <c r="I47" s="33"/>
      <c r="J47" s="33"/>
      <c r="K47" s="33"/>
      <c r="L47" s="33"/>
      <c r="M47" s="33"/>
      <c r="N47" s="33"/>
      <c r="O47" s="34"/>
      <c r="P47" s="35"/>
      <c r="Q47" s="36"/>
    </row>
    <row r="48" spans="1:17" ht="21" thickBot="1">
      <c r="A48" s="37"/>
      <c r="B48" s="38" t="s">
        <v>297</v>
      </c>
      <c r="C48" s="39"/>
      <c r="D48" s="39"/>
      <c r="E48" s="38"/>
      <c r="F48" s="40"/>
      <c r="G48" s="40"/>
      <c r="H48" s="40"/>
      <c r="I48" s="40"/>
      <c r="J48" s="41"/>
      <c r="K48" s="41"/>
      <c r="L48" s="41"/>
      <c r="M48" s="41"/>
      <c r="N48" s="41"/>
      <c r="O48" s="41"/>
      <c r="P48" s="42"/>
      <c r="Q48" s="43"/>
    </row>
    <row r="50" ht="18.75">
      <c r="B50" s="44" t="s">
        <v>517</v>
      </c>
    </row>
    <row r="51" ht="18.75">
      <c r="B51" s="44" t="s">
        <v>326</v>
      </c>
    </row>
    <row r="52" spans="2:4" ht="18.75">
      <c r="B52" s="44" t="s">
        <v>324</v>
      </c>
      <c r="C52" s="45"/>
      <c r="D52" s="45"/>
    </row>
    <row r="53" spans="2:4" ht="18.75">
      <c r="B53" s="44" t="s">
        <v>325</v>
      </c>
      <c r="C53" s="45"/>
      <c r="D53" s="45"/>
    </row>
    <row r="54" spans="2:4" ht="18.75">
      <c r="B54" s="44" t="s">
        <v>327</v>
      </c>
      <c r="C54" s="45"/>
      <c r="D54" s="45"/>
    </row>
    <row r="55" spans="2:4" ht="18.75">
      <c r="B55" s="44" t="s">
        <v>332</v>
      </c>
      <c r="C55" s="45"/>
      <c r="D55" s="45"/>
    </row>
    <row r="56" ht="18.75">
      <c r="B56" s="44" t="s">
        <v>360</v>
      </c>
    </row>
    <row r="57" ht="18.75">
      <c r="B57" s="44" t="s">
        <v>374</v>
      </c>
    </row>
    <row r="59" spans="3:4" ht="18.75">
      <c r="C59" s="45"/>
      <c r="D59" s="45"/>
    </row>
    <row r="60" spans="3:4" ht="18.75">
      <c r="C60" s="45"/>
      <c r="D60" s="45"/>
    </row>
    <row r="61" spans="3:4" ht="18.75">
      <c r="C61" s="45"/>
      <c r="D61" s="45"/>
    </row>
    <row r="62" spans="3:4" ht="18.75">
      <c r="C62" s="45"/>
      <c r="D62" s="45"/>
    </row>
    <row r="63" spans="3:4" ht="18.75">
      <c r="C63" s="45"/>
      <c r="D63" s="45"/>
    </row>
    <row r="64" spans="3:4" ht="18.75">
      <c r="C64" s="45"/>
      <c r="D64" s="45"/>
    </row>
    <row r="65" spans="3:4" ht="18.75">
      <c r="C65" s="45"/>
      <c r="D65" s="45"/>
    </row>
    <row r="72" ht="18.75">
      <c r="E72" s="45"/>
    </row>
  </sheetData>
  <sheetProtection/>
  <mergeCells count="11">
    <mergeCell ref="A6:B6"/>
    <mergeCell ref="A7:B7"/>
    <mergeCell ref="A10:B10"/>
    <mergeCell ref="B1:O1"/>
    <mergeCell ref="B2:O2"/>
    <mergeCell ref="A4:B5"/>
    <mergeCell ref="C4:E4"/>
    <mergeCell ref="F4:H4"/>
    <mergeCell ref="I4:K4"/>
    <mergeCell ref="L4:N4"/>
    <mergeCell ref="O4:Q4"/>
  </mergeCells>
  <printOptions/>
  <pageMargins left="0.75" right="0.16" top="0.29" bottom="0.24" header="0.5" footer="0.5"/>
  <pageSetup horizontalDpi="600" verticalDpi="600" orientation="landscape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5"/>
  <sheetViews>
    <sheetView zoomScale="90" zoomScaleNormal="90" zoomScalePageLayoutView="0" workbookViewId="0" topLeftCell="A1">
      <selection activeCell="A1" sqref="A1:P1"/>
    </sheetView>
  </sheetViews>
  <sheetFormatPr defaultColWidth="16.8515625" defaultRowHeight="12.75"/>
  <cols>
    <col min="1" max="1" width="5.7109375" style="50" bestFit="1" customWidth="1"/>
    <col min="2" max="2" width="16.28125" style="50" bestFit="1" customWidth="1"/>
    <col min="3" max="4" width="16.8515625" style="50" customWidth="1"/>
    <col min="5" max="5" width="31.00390625" style="50" customWidth="1"/>
    <col min="6" max="7" width="16.8515625" style="50" customWidth="1"/>
    <col min="8" max="8" width="18.7109375" style="50" customWidth="1"/>
    <col min="9" max="9" width="16.8515625" style="50" customWidth="1"/>
    <col min="10" max="10" width="20.7109375" style="50" customWidth="1"/>
    <col min="11" max="11" width="16.8515625" style="50" customWidth="1"/>
    <col min="12" max="12" width="19.57421875" style="53" customWidth="1"/>
    <col min="13" max="15" width="16.8515625" style="50" customWidth="1"/>
    <col min="16" max="16" width="23.00390625" style="50" customWidth="1"/>
    <col min="17" max="17" width="18.57421875" style="50" customWidth="1"/>
    <col min="18" max="22" width="16.8515625" style="50" customWidth="1"/>
    <col min="23" max="23" width="20.8515625" style="50" customWidth="1"/>
    <col min="24" max="25" width="16.8515625" style="50" customWidth="1"/>
    <col min="26" max="16384" width="16.8515625" style="50" customWidth="1"/>
  </cols>
  <sheetData>
    <row r="1" spans="1:19" ht="9.75" customHeight="1">
      <c r="A1" s="158" t="s">
        <v>47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52"/>
      <c r="R1" s="52"/>
      <c r="S1" s="52"/>
    </row>
    <row r="2" spans="1:19" ht="12.75" customHeight="1">
      <c r="A2" s="158" t="s">
        <v>48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52"/>
      <c r="R2" s="52"/>
      <c r="S2" s="52"/>
    </row>
    <row r="3" spans="1:19" ht="11.25" customHeight="1">
      <c r="A3" s="158" t="s">
        <v>49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52"/>
      <c r="R3" s="52"/>
      <c r="S3" s="52"/>
    </row>
    <row r="4" spans="1:19" ht="11.25" customHeight="1">
      <c r="A4" s="159" t="s">
        <v>50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52"/>
      <c r="R4" s="52"/>
      <c r="S4" s="52"/>
    </row>
    <row r="5" spans="1:19" ht="13.5" customHeight="1">
      <c r="A5" s="159" t="s">
        <v>51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52"/>
      <c r="R5" s="52"/>
      <c r="S5" s="52"/>
    </row>
    <row r="6" spans="1:19" ht="12.75" customHeight="1">
      <c r="A6" s="159" t="s">
        <v>416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52"/>
      <c r="R6" s="52"/>
      <c r="S6" s="52"/>
    </row>
    <row r="7" ht="15" customHeight="1">
      <c r="O7" s="50" t="s">
        <v>0</v>
      </c>
    </row>
    <row r="8" spans="1:25" ht="45" customHeight="1">
      <c r="A8" s="157" t="s">
        <v>52</v>
      </c>
      <c r="B8" s="160" t="s">
        <v>53</v>
      </c>
      <c r="C8" s="160"/>
      <c r="D8" s="163" t="s">
        <v>54</v>
      </c>
      <c r="E8" s="160" t="s">
        <v>55</v>
      </c>
      <c r="F8" s="160"/>
      <c r="G8" s="160"/>
      <c r="H8" s="160" t="s">
        <v>56</v>
      </c>
      <c r="I8" s="161"/>
      <c r="J8" s="161"/>
      <c r="K8" s="161"/>
      <c r="L8" s="160" t="s">
        <v>57</v>
      </c>
      <c r="M8" s="161"/>
      <c r="N8" s="161"/>
      <c r="O8" s="161"/>
      <c r="P8" s="162" t="s">
        <v>58</v>
      </c>
      <c r="Q8" s="157" t="s">
        <v>59</v>
      </c>
      <c r="R8" s="157" t="s">
        <v>60</v>
      </c>
      <c r="S8" s="157" t="s">
        <v>61</v>
      </c>
      <c r="T8" s="157" t="s">
        <v>62</v>
      </c>
      <c r="U8" s="157" t="s">
        <v>63</v>
      </c>
      <c r="V8" s="157" t="s">
        <v>64</v>
      </c>
      <c r="W8" s="157" t="s">
        <v>65</v>
      </c>
      <c r="X8" s="157" t="s">
        <v>66</v>
      </c>
      <c r="Y8" s="157" t="s">
        <v>67</v>
      </c>
    </row>
    <row r="9" spans="1:25" ht="11.25" customHeight="1">
      <c r="A9" s="157"/>
      <c r="B9" s="160" t="s">
        <v>68</v>
      </c>
      <c r="C9" s="164" t="s">
        <v>69</v>
      </c>
      <c r="D9" s="163"/>
      <c r="E9" s="160" t="s">
        <v>70</v>
      </c>
      <c r="F9" s="160" t="s">
        <v>71</v>
      </c>
      <c r="G9" s="160" t="s">
        <v>72</v>
      </c>
      <c r="H9" s="160" t="s">
        <v>73</v>
      </c>
      <c r="I9" s="161"/>
      <c r="J9" s="160" t="s">
        <v>74</v>
      </c>
      <c r="K9" s="160"/>
      <c r="L9" s="160" t="s">
        <v>73</v>
      </c>
      <c r="M9" s="161"/>
      <c r="N9" s="160" t="s">
        <v>74</v>
      </c>
      <c r="O9" s="160"/>
      <c r="P9" s="162"/>
      <c r="Q9" s="157"/>
      <c r="R9" s="157"/>
      <c r="S9" s="157"/>
      <c r="T9" s="157"/>
      <c r="U9" s="157"/>
      <c r="V9" s="157"/>
      <c r="W9" s="157"/>
      <c r="X9" s="157"/>
      <c r="Y9" s="157"/>
    </row>
    <row r="10" spans="1:25" ht="12.75" customHeight="1">
      <c r="A10" s="157"/>
      <c r="B10" s="160"/>
      <c r="C10" s="164"/>
      <c r="D10" s="163"/>
      <c r="E10" s="160"/>
      <c r="F10" s="160"/>
      <c r="G10" s="160"/>
      <c r="H10" s="161"/>
      <c r="I10" s="161"/>
      <c r="J10" s="160"/>
      <c r="K10" s="160"/>
      <c r="L10" s="161"/>
      <c r="M10" s="161"/>
      <c r="N10" s="160"/>
      <c r="O10" s="160"/>
      <c r="P10" s="162"/>
      <c r="Q10" s="157"/>
      <c r="R10" s="157"/>
      <c r="S10" s="157"/>
      <c r="T10" s="157"/>
      <c r="U10" s="157"/>
      <c r="V10" s="157"/>
      <c r="W10" s="157"/>
      <c r="X10" s="157"/>
      <c r="Y10" s="157"/>
    </row>
    <row r="11" spans="1:25" ht="87.75" customHeight="1">
      <c r="A11" s="157"/>
      <c r="B11" s="160"/>
      <c r="C11" s="164"/>
      <c r="D11" s="163"/>
      <c r="E11" s="160"/>
      <c r="F11" s="160"/>
      <c r="G11" s="160"/>
      <c r="H11" s="54" t="s">
        <v>75</v>
      </c>
      <c r="I11" s="62" t="s">
        <v>76</v>
      </c>
      <c r="J11" s="54" t="s">
        <v>75</v>
      </c>
      <c r="K11" s="62" t="s">
        <v>76</v>
      </c>
      <c r="L11" s="54" t="s">
        <v>75</v>
      </c>
      <c r="M11" s="62" t="s">
        <v>76</v>
      </c>
      <c r="N11" s="54" t="s">
        <v>75</v>
      </c>
      <c r="O11" s="62" t="s">
        <v>76</v>
      </c>
      <c r="P11" s="162"/>
      <c r="Q11" s="157"/>
      <c r="R11" s="157"/>
      <c r="S11" s="157"/>
      <c r="T11" s="157"/>
      <c r="U11" s="157"/>
      <c r="V11" s="157"/>
      <c r="W11" s="157"/>
      <c r="X11" s="157"/>
      <c r="Y11" s="157"/>
    </row>
    <row r="12" spans="1:25" ht="14.25" customHeight="1">
      <c r="A12" s="61">
        <v>1</v>
      </c>
      <c r="B12" s="61">
        <v>2</v>
      </c>
      <c r="C12" s="55" t="s">
        <v>1</v>
      </c>
      <c r="D12" s="55">
        <v>4</v>
      </c>
      <c r="E12" s="55" t="s">
        <v>2</v>
      </c>
      <c r="F12" s="55" t="s">
        <v>3</v>
      </c>
      <c r="G12" s="55" t="s">
        <v>4</v>
      </c>
      <c r="H12" s="55" t="s">
        <v>5</v>
      </c>
      <c r="I12" s="55" t="s">
        <v>6</v>
      </c>
      <c r="J12" s="55" t="s">
        <v>7</v>
      </c>
      <c r="K12" s="55" t="s">
        <v>8</v>
      </c>
      <c r="L12" s="55" t="s">
        <v>9</v>
      </c>
      <c r="M12" s="55" t="s">
        <v>10</v>
      </c>
      <c r="N12" s="55" t="s">
        <v>11</v>
      </c>
      <c r="O12" s="55" t="s">
        <v>12</v>
      </c>
      <c r="P12" s="55" t="s">
        <v>13</v>
      </c>
      <c r="Q12" s="55" t="s">
        <v>33</v>
      </c>
      <c r="R12" s="55" t="s">
        <v>34</v>
      </c>
      <c r="S12" s="55" t="s">
        <v>35</v>
      </c>
      <c r="T12" s="55" t="s">
        <v>36</v>
      </c>
      <c r="U12" s="55" t="s">
        <v>37</v>
      </c>
      <c r="V12" s="55" t="s">
        <v>38</v>
      </c>
      <c r="W12" s="55" t="s">
        <v>40</v>
      </c>
      <c r="X12" s="55" t="s">
        <v>41</v>
      </c>
      <c r="Y12" s="55" t="s">
        <v>42</v>
      </c>
    </row>
    <row r="13" spans="1:25" s="48" customFormat="1" ht="129" customHeight="1">
      <c r="A13" s="59">
        <v>1</v>
      </c>
      <c r="B13" s="59"/>
      <c r="C13" s="59" t="s">
        <v>423</v>
      </c>
      <c r="D13" s="59" t="s">
        <v>154</v>
      </c>
      <c r="E13" s="59" t="s">
        <v>155</v>
      </c>
      <c r="F13" s="59" t="s">
        <v>77</v>
      </c>
      <c r="G13" s="59" t="s">
        <v>114</v>
      </c>
      <c r="H13" s="60">
        <v>2364291.8</v>
      </c>
      <c r="I13" s="59" t="s">
        <v>156</v>
      </c>
      <c r="J13" s="60">
        <v>625115</v>
      </c>
      <c r="K13" s="59" t="s">
        <v>156</v>
      </c>
      <c r="L13" s="46">
        <v>0</v>
      </c>
      <c r="M13" s="59" t="s">
        <v>156</v>
      </c>
      <c r="N13" s="46">
        <v>0</v>
      </c>
      <c r="O13" s="59" t="s">
        <v>156</v>
      </c>
      <c r="P13" s="47"/>
      <c r="Q13" s="59" t="s">
        <v>157</v>
      </c>
      <c r="R13" s="59" t="s">
        <v>158</v>
      </c>
      <c r="S13" s="59">
        <v>10061</v>
      </c>
      <c r="T13" s="59" t="s">
        <v>159</v>
      </c>
      <c r="U13" s="59">
        <v>105013</v>
      </c>
      <c r="V13" s="59" t="s">
        <v>160</v>
      </c>
      <c r="W13" s="59">
        <v>90000025025</v>
      </c>
      <c r="X13" s="59" t="s">
        <v>161</v>
      </c>
      <c r="Y13" s="59" t="s">
        <v>95</v>
      </c>
    </row>
    <row r="14" spans="1:25" s="48" customFormat="1" ht="12">
      <c r="A14" s="148">
        <v>2</v>
      </c>
      <c r="B14" s="148"/>
      <c r="C14" s="148" t="s">
        <v>423</v>
      </c>
      <c r="D14" s="148" t="s">
        <v>154</v>
      </c>
      <c r="E14" s="148" t="s">
        <v>155</v>
      </c>
      <c r="F14" s="148" t="s">
        <v>77</v>
      </c>
      <c r="G14" s="148" t="s">
        <v>78</v>
      </c>
      <c r="H14" s="49">
        <f>H15+H16</f>
        <v>748883.2000000001</v>
      </c>
      <c r="I14" s="59"/>
      <c r="J14" s="49">
        <f>J15+J16</f>
        <v>187914</v>
      </c>
      <c r="K14" s="59"/>
      <c r="L14" s="46">
        <v>0</v>
      </c>
      <c r="M14" s="59"/>
      <c r="N14" s="46">
        <v>0</v>
      </c>
      <c r="O14" s="59"/>
      <c r="P14" s="47"/>
      <c r="Q14" s="148" t="s">
        <v>157</v>
      </c>
      <c r="R14" s="148" t="s">
        <v>158</v>
      </c>
      <c r="S14" s="148">
        <v>10061</v>
      </c>
      <c r="T14" s="148" t="s">
        <v>159</v>
      </c>
      <c r="U14" s="148">
        <v>105013</v>
      </c>
      <c r="V14" s="148" t="s">
        <v>160</v>
      </c>
      <c r="W14" s="148">
        <v>90000025041</v>
      </c>
      <c r="X14" s="148" t="s">
        <v>161</v>
      </c>
      <c r="Y14" s="148" t="s">
        <v>95</v>
      </c>
    </row>
    <row r="15" spans="1:25" s="48" customFormat="1" ht="36">
      <c r="A15" s="148"/>
      <c r="B15" s="148"/>
      <c r="C15" s="148"/>
      <c r="D15" s="148"/>
      <c r="E15" s="148"/>
      <c r="F15" s="148"/>
      <c r="G15" s="148"/>
      <c r="H15" s="60">
        <v>636250.3</v>
      </c>
      <c r="I15" s="59" t="s">
        <v>156</v>
      </c>
      <c r="J15" s="60">
        <v>159727</v>
      </c>
      <c r="K15" s="59" t="s">
        <v>156</v>
      </c>
      <c r="L15" s="46">
        <v>0</v>
      </c>
      <c r="M15" s="59" t="s">
        <v>156</v>
      </c>
      <c r="N15" s="46">
        <v>0</v>
      </c>
      <c r="O15" s="59" t="s">
        <v>156</v>
      </c>
      <c r="P15" s="47"/>
      <c r="Q15" s="148"/>
      <c r="R15" s="148"/>
      <c r="S15" s="148"/>
      <c r="T15" s="148"/>
      <c r="U15" s="148"/>
      <c r="V15" s="148"/>
      <c r="W15" s="148"/>
      <c r="X15" s="148"/>
      <c r="Y15" s="148"/>
    </row>
    <row r="16" spans="1:25" s="48" customFormat="1" ht="45" customHeight="1">
      <c r="A16" s="148"/>
      <c r="B16" s="148"/>
      <c r="C16" s="148"/>
      <c r="D16" s="148"/>
      <c r="E16" s="148"/>
      <c r="F16" s="148"/>
      <c r="G16" s="148"/>
      <c r="H16" s="60">
        <v>112632.9</v>
      </c>
      <c r="I16" s="59" t="s">
        <v>162</v>
      </c>
      <c r="J16" s="60">
        <v>28187</v>
      </c>
      <c r="K16" s="59" t="s">
        <v>162</v>
      </c>
      <c r="L16" s="46">
        <v>0</v>
      </c>
      <c r="M16" s="59" t="s">
        <v>162</v>
      </c>
      <c r="N16" s="46">
        <v>0</v>
      </c>
      <c r="O16" s="59" t="s">
        <v>162</v>
      </c>
      <c r="P16" s="47"/>
      <c r="Q16" s="148"/>
      <c r="R16" s="148"/>
      <c r="S16" s="148"/>
      <c r="T16" s="148"/>
      <c r="U16" s="148"/>
      <c r="V16" s="148"/>
      <c r="W16" s="148"/>
      <c r="X16" s="148"/>
      <c r="Y16" s="148"/>
    </row>
    <row r="17" spans="1:25" s="73" customFormat="1" ht="48">
      <c r="A17" s="65">
        <v>3</v>
      </c>
      <c r="B17" s="65"/>
      <c r="C17" s="65" t="s">
        <v>91</v>
      </c>
      <c r="D17" s="65" t="s">
        <v>92</v>
      </c>
      <c r="E17" s="65" t="s">
        <v>93</v>
      </c>
      <c r="F17" s="65" t="s">
        <v>77</v>
      </c>
      <c r="G17" s="65" t="s">
        <v>88</v>
      </c>
      <c r="H17" s="60">
        <v>96675.7</v>
      </c>
      <c r="I17" s="65" t="s">
        <v>94</v>
      </c>
      <c r="J17" s="60">
        <v>24253</v>
      </c>
      <c r="K17" s="71" t="s">
        <v>87</v>
      </c>
      <c r="L17" s="60">
        <f>32562.85+30029.18+29349.72</f>
        <v>91941.75</v>
      </c>
      <c r="M17" s="71" t="s">
        <v>87</v>
      </c>
      <c r="N17" s="60">
        <v>29349.72</v>
      </c>
      <c r="O17" s="71" t="s">
        <v>87</v>
      </c>
      <c r="P17" s="65"/>
      <c r="Q17" s="66" t="s">
        <v>80</v>
      </c>
      <c r="R17" s="66" t="s">
        <v>81</v>
      </c>
      <c r="S17" s="66"/>
      <c r="T17" s="66" t="s">
        <v>82</v>
      </c>
      <c r="U17" s="66">
        <v>104021</v>
      </c>
      <c r="V17" s="66" t="s">
        <v>83</v>
      </c>
      <c r="W17" s="72" t="s">
        <v>90</v>
      </c>
      <c r="X17" s="66" t="s">
        <v>84</v>
      </c>
      <c r="Y17" s="66" t="s">
        <v>85</v>
      </c>
    </row>
    <row r="18" spans="1:25" ht="72">
      <c r="A18" s="66">
        <v>4</v>
      </c>
      <c r="B18" s="65" t="s">
        <v>169</v>
      </c>
      <c r="C18" s="65" t="s">
        <v>170</v>
      </c>
      <c r="D18" s="65" t="s">
        <v>86</v>
      </c>
      <c r="E18" s="65" t="s">
        <v>171</v>
      </c>
      <c r="F18" s="65" t="s">
        <v>77</v>
      </c>
      <c r="G18" s="65" t="s">
        <v>78</v>
      </c>
      <c r="H18" s="60">
        <v>478000</v>
      </c>
      <c r="I18" s="65" t="s">
        <v>89</v>
      </c>
      <c r="J18" s="60">
        <v>57559.3</v>
      </c>
      <c r="K18" s="74" t="s">
        <v>87</v>
      </c>
      <c r="L18" s="60">
        <f>41359+85356.39</f>
        <v>126715.39</v>
      </c>
      <c r="M18" s="74" t="s">
        <v>87</v>
      </c>
      <c r="N18" s="60">
        <v>85356.39</v>
      </c>
      <c r="O18" s="74" t="s">
        <v>87</v>
      </c>
      <c r="P18" s="66" t="s">
        <v>403</v>
      </c>
      <c r="Q18" s="66" t="s">
        <v>80</v>
      </c>
      <c r="R18" s="66" t="s">
        <v>81</v>
      </c>
      <c r="S18" s="66"/>
      <c r="T18" s="66" t="s">
        <v>82</v>
      </c>
      <c r="U18" s="66">
        <v>104021</v>
      </c>
      <c r="V18" s="66" t="s">
        <v>83</v>
      </c>
      <c r="W18" s="72" t="s">
        <v>90</v>
      </c>
      <c r="X18" s="66" t="s">
        <v>84</v>
      </c>
      <c r="Y18" s="66" t="s">
        <v>85</v>
      </c>
    </row>
    <row r="19" spans="1:25" ht="72">
      <c r="A19" s="66">
        <v>5</v>
      </c>
      <c r="B19" s="65" t="s">
        <v>172</v>
      </c>
      <c r="C19" s="65" t="s">
        <v>173</v>
      </c>
      <c r="D19" s="65" t="s">
        <v>86</v>
      </c>
      <c r="E19" s="65" t="s">
        <v>174</v>
      </c>
      <c r="F19" s="65" t="s">
        <v>77</v>
      </c>
      <c r="G19" s="65" t="s">
        <v>78</v>
      </c>
      <c r="H19" s="60">
        <v>317000</v>
      </c>
      <c r="I19" s="65" t="s">
        <v>89</v>
      </c>
      <c r="J19" s="60">
        <v>12111</v>
      </c>
      <c r="K19" s="74" t="s">
        <v>87</v>
      </c>
      <c r="L19" s="75">
        <v>0</v>
      </c>
      <c r="M19" s="74" t="s">
        <v>87</v>
      </c>
      <c r="N19" s="75">
        <v>0</v>
      </c>
      <c r="O19" s="74" t="s">
        <v>87</v>
      </c>
      <c r="P19" s="66"/>
      <c r="Q19" s="66" t="s">
        <v>80</v>
      </c>
      <c r="R19" s="66" t="s">
        <v>81</v>
      </c>
      <c r="S19" s="66"/>
      <c r="T19" s="66" t="s">
        <v>82</v>
      </c>
      <c r="U19" s="66">
        <v>104021</v>
      </c>
      <c r="V19" s="66" t="s">
        <v>83</v>
      </c>
      <c r="W19" s="72" t="s">
        <v>90</v>
      </c>
      <c r="X19" s="66" t="s">
        <v>84</v>
      </c>
      <c r="Y19" s="66" t="s">
        <v>85</v>
      </c>
    </row>
    <row r="20" spans="1:25" ht="72">
      <c r="A20" s="66">
        <v>6</v>
      </c>
      <c r="B20" s="65" t="s">
        <v>175</v>
      </c>
      <c r="C20" s="65" t="s">
        <v>173</v>
      </c>
      <c r="D20" s="65" t="s">
        <v>86</v>
      </c>
      <c r="E20" s="65" t="s">
        <v>176</v>
      </c>
      <c r="F20" s="65" t="s">
        <v>77</v>
      </c>
      <c r="G20" s="65" t="s">
        <v>78</v>
      </c>
      <c r="H20" s="60">
        <v>484000</v>
      </c>
      <c r="I20" s="65" t="s">
        <v>89</v>
      </c>
      <c r="J20" s="60">
        <v>65046</v>
      </c>
      <c r="K20" s="74" t="s">
        <v>87</v>
      </c>
      <c r="L20" s="60">
        <f>41061+19645.4+20158.44</f>
        <v>80864.84</v>
      </c>
      <c r="M20" s="74" t="s">
        <v>87</v>
      </c>
      <c r="N20" s="60">
        <v>20158.44</v>
      </c>
      <c r="O20" s="74" t="s">
        <v>87</v>
      </c>
      <c r="P20" s="66" t="s">
        <v>403</v>
      </c>
      <c r="Q20" s="66" t="s">
        <v>80</v>
      </c>
      <c r="R20" s="66" t="s">
        <v>81</v>
      </c>
      <c r="S20" s="66"/>
      <c r="T20" s="66" t="s">
        <v>82</v>
      </c>
      <c r="U20" s="66">
        <v>104021</v>
      </c>
      <c r="V20" s="66" t="s">
        <v>83</v>
      </c>
      <c r="W20" s="72" t="s">
        <v>90</v>
      </c>
      <c r="X20" s="66" t="s">
        <v>84</v>
      </c>
      <c r="Y20" s="66" t="s">
        <v>85</v>
      </c>
    </row>
    <row r="21" spans="1:25" ht="90" customHeight="1">
      <c r="A21" s="66">
        <v>7</v>
      </c>
      <c r="B21" s="66" t="s">
        <v>177</v>
      </c>
      <c r="C21" s="66" t="s">
        <v>173</v>
      </c>
      <c r="D21" s="66" t="s">
        <v>86</v>
      </c>
      <c r="E21" s="66" t="s">
        <v>178</v>
      </c>
      <c r="F21" s="66" t="s">
        <v>77</v>
      </c>
      <c r="G21" s="66" t="s">
        <v>78</v>
      </c>
      <c r="H21" s="74">
        <v>867000</v>
      </c>
      <c r="I21" s="66" t="s">
        <v>89</v>
      </c>
      <c r="J21" s="74">
        <v>-44905</v>
      </c>
      <c r="K21" s="74" t="s">
        <v>87</v>
      </c>
      <c r="L21" s="60">
        <v>92944.7</v>
      </c>
      <c r="M21" s="74" t="s">
        <v>87</v>
      </c>
      <c r="N21" s="60">
        <v>31632.2</v>
      </c>
      <c r="O21" s="74" t="s">
        <v>87</v>
      </c>
      <c r="P21" s="66" t="s">
        <v>403</v>
      </c>
      <c r="Q21" s="66" t="s">
        <v>80</v>
      </c>
      <c r="R21" s="66" t="s">
        <v>81</v>
      </c>
      <c r="S21" s="66"/>
      <c r="T21" s="66" t="s">
        <v>82</v>
      </c>
      <c r="U21" s="66">
        <v>104021</v>
      </c>
      <c r="V21" s="66" t="s">
        <v>83</v>
      </c>
      <c r="W21" s="72" t="s">
        <v>90</v>
      </c>
      <c r="X21" s="66" t="s">
        <v>84</v>
      </c>
      <c r="Y21" s="66" t="s">
        <v>85</v>
      </c>
    </row>
    <row r="22" spans="1:25" ht="90" customHeight="1">
      <c r="A22" s="66">
        <v>8</v>
      </c>
      <c r="B22" s="65" t="s">
        <v>298</v>
      </c>
      <c r="C22" s="65" t="s">
        <v>302</v>
      </c>
      <c r="D22" s="65" t="s">
        <v>86</v>
      </c>
      <c r="E22" s="65" t="s">
        <v>282</v>
      </c>
      <c r="F22" s="65" t="s">
        <v>77</v>
      </c>
      <c r="G22" s="65" t="s">
        <v>78</v>
      </c>
      <c r="H22" s="60">
        <v>430000</v>
      </c>
      <c r="I22" s="65" t="s">
        <v>299</v>
      </c>
      <c r="J22" s="60">
        <v>43637.5</v>
      </c>
      <c r="K22" s="74" t="s">
        <v>87</v>
      </c>
      <c r="L22" s="60">
        <f>41367+31370.03</f>
        <v>72737.03</v>
      </c>
      <c r="M22" s="74" t="s">
        <v>87</v>
      </c>
      <c r="N22" s="60">
        <v>31370.03</v>
      </c>
      <c r="O22" s="74" t="s">
        <v>87</v>
      </c>
      <c r="P22" s="66" t="s">
        <v>403</v>
      </c>
      <c r="Q22" s="66" t="s">
        <v>80</v>
      </c>
      <c r="R22" s="66" t="s">
        <v>81</v>
      </c>
      <c r="S22" s="66"/>
      <c r="T22" s="66" t="s">
        <v>82</v>
      </c>
      <c r="U22" s="66">
        <v>104021</v>
      </c>
      <c r="V22" s="66" t="s">
        <v>83</v>
      </c>
      <c r="W22" s="72" t="s">
        <v>90</v>
      </c>
      <c r="X22" s="66" t="s">
        <v>84</v>
      </c>
      <c r="Y22" s="66" t="s">
        <v>85</v>
      </c>
    </row>
    <row r="23" spans="1:25" ht="72">
      <c r="A23" s="66">
        <v>9</v>
      </c>
      <c r="B23" s="65" t="s">
        <v>300</v>
      </c>
      <c r="C23" s="65" t="s">
        <v>301</v>
      </c>
      <c r="D23" s="65" t="s">
        <v>86</v>
      </c>
      <c r="E23" s="65" t="s">
        <v>283</v>
      </c>
      <c r="F23" s="65" t="s">
        <v>77</v>
      </c>
      <c r="G23" s="65" t="s">
        <v>78</v>
      </c>
      <c r="H23" s="60">
        <v>500000</v>
      </c>
      <c r="I23" s="65" t="s">
        <v>299</v>
      </c>
      <c r="J23" s="60">
        <v>20338</v>
      </c>
      <c r="K23" s="74" t="s">
        <v>87</v>
      </c>
      <c r="L23" s="60">
        <v>40966</v>
      </c>
      <c r="M23" s="74" t="s">
        <v>87</v>
      </c>
      <c r="N23" s="60">
        <v>40966</v>
      </c>
      <c r="O23" s="74" t="s">
        <v>87</v>
      </c>
      <c r="P23" s="66"/>
      <c r="Q23" s="66" t="s">
        <v>80</v>
      </c>
      <c r="R23" s="66" t="s">
        <v>81</v>
      </c>
      <c r="S23" s="66"/>
      <c r="T23" s="66" t="s">
        <v>82</v>
      </c>
      <c r="U23" s="66">
        <v>104021</v>
      </c>
      <c r="V23" s="66" t="s">
        <v>83</v>
      </c>
      <c r="W23" s="72" t="s">
        <v>90</v>
      </c>
      <c r="X23" s="66" t="s">
        <v>84</v>
      </c>
      <c r="Y23" s="66" t="s">
        <v>85</v>
      </c>
    </row>
    <row r="24" spans="1:25" s="73" customFormat="1" ht="61.5" customHeight="1">
      <c r="A24" s="65">
        <v>10</v>
      </c>
      <c r="B24" s="65" t="s">
        <v>101</v>
      </c>
      <c r="C24" s="65" t="s">
        <v>102</v>
      </c>
      <c r="D24" s="65" t="s">
        <v>96</v>
      </c>
      <c r="E24" s="65" t="s">
        <v>264</v>
      </c>
      <c r="F24" s="65" t="s">
        <v>77</v>
      </c>
      <c r="G24" s="65" t="s">
        <v>78</v>
      </c>
      <c r="H24" s="76" t="s">
        <v>103</v>
      </c>
      <c r="I24" s="65" t="s">
        <v>104</v>
      </c>
      <c r="J24" s="60">
        <v>14541.7</v>
      </c>
      <c r="K24" s="77" t="s">
        <v>104</v>
      </c>
      <c r="L24" s="60">
        <f>51348.8+102317+48919.2</f>
        <v>202585</v>
      </c>
      <c r="M24" s="77" t="s">
        <v>104</v>
      </c>
      <c r="N24" s="60">
        <v>48919.2</v>
      </c>
      <c r="O24" s="77" t="s">
        <v>104</v>
      </c>
      <c r="P24" s="78"/>
      <c r="Q24" s="79" t="s">
        <v>97</v>
      </c>
      <c r="R24" s="79" t="s">
        <v>98</v>
      </c>
      <c r="S24" s="79"/>
      <c r="T24" s="79" t="s">
        <v>99</v>
      </c>
      <c r="U24" s="79"/>
      <c r="V24" s="79"/>
      <c r="W24" s="79"/>
      <c r="X24" s="79" t="s">
        <v>97</v>
      </c>
      <c r="Y24" s="66" t="s">
        <v>95</v>
      </c>
    </row>
    <row r="25" spans="1:25" s="73" customFormat="1" ht="51" customHeight="1">
      <c r="A25" s="65">
        <v>11</v>
      </c>
      <c r="B25" s="65" t="s">
        <v>340</v>
      </c>
      <c r="C25" s="65" t="s">
        <v>341</v>
      </c>
      <c r="D25" s="79" t="s">
        <v>339</v>
      </c>
      <c r="E25" s="65" t="s">
        <v>285</v>
      </c>
      <c r="F25" s="65" t="s">
        <v>77</v>
      </c>
      <c r="G25" s="65" t="s">
        <v>78</v>
      </c>
      <c r="H25" s="60">
        <v>193500</v>
      </c>
      <c r="I25" s="65" t="s">
        <v>104</v>
      </c>
      <c r="J25" s="60">
        <v>32439.1</v>
      </c>
      <c r="K25" s="77" t="s">
        <v>104</v>
      </c>
      <c r="L25" s="60">
        <v>0</v>
      </c>
      <c r="M25" s="77" t="s">
        <v>104</v>
      </c>
      <c r="N25" s="78">
        <v>0</v>
      </c>
      <c r="O25" s="77" t="s">
        <v>104</v>
      </c>
      <c r="P25" s="78"/>
      <c r="Q25" s="80" t="s">
        <v>97</v>
      </c>
      <c r="R25" s="80" t="s">
        <v>98</v>
      </c>
      <c r="S25" s="80"/>
      <c r="T25" s="80" t="s">
        <v>99</v>
      </c>
      <c r="U25" s="80"/>
      <c r="V25" s="80"/>
      <c r="W25" s="80"/>
      <c r="X25" s="80" t="s">
        <v>97</v>
      </c>
      <c r="Y25" s="66" t="s">
        <v>95</v>
      </c>
    </row>
    <row r="26" spans="1:25" ht="60">
      <c r="A26" s="66">
        <v>12</v>
      </c>
      <c r="B26" s="65" t="s">
        <v>163</v>
      </c>
      <c r="C26" s="65" t="s">
        <v>342</v>
      </c>
      <c r="D26" s="65" t="s">
        <v>86</v>
      </c>
      <c r="E26" s="65" t="s">
        <v>164</v>
      </c>
      <c r="F26" s="65" t="s">
        <v>77</v>
      </c>
      <c r="G26" s="65" t="s">
        <v>78</v>
      </c>
      <c r="H26" s="60">
        <v>1820000</v>
      </c>
      <c r="I26" s="65" t="s">
        <v>165</v>
      </c>
      <c r="J26" s="60">
        <v>146521.7</v>
      </c>
      <c r="K26" s="66" t="s">
        <v>165</v>
      </c>
      <c r="L26" s="60">
        <v>308341.4</v>
      </c>
      <c r="M26" s="74" t="s">
        <v>147</v>
      </c>
      <c r="N26" s="75">
        <v>0</v>
      </c>
      <c r="O26" s="66" t="s">
        <v>165</v>
      </c>
      <c r="P26" s="66"/>
      <c r="Q26" s="66" t="s">
        <v>166</v>
      </c>
      <c r="R26" s="66" t="s">
        <v>167</v>
      </c>
      <c r="S26" s="66"/>
      <c r="T26" s="66" t="s">
        <v>168</v>
      </c>
      <c r="U26" s="66">
        <v>104009</v>
      </c>
      <c r="V26" s="66" t="s">
        <v>83</v>
      </c>
      <c r="W26" s="66"/>
      <c r="X26" s="66" t="s">
        <v>166</v>
      </c>
      <c r="Y26" s="66" t="s">
        <v>95</v>
      </c>
    </row>
    <row r="27" spans="1:25" s="48" customFormat="1" ht="96">
      <c r="A27" s="65">
        <v>13</v>
      </c>
      <c r="B27" s="65"/>
      <c r="C27" s="65"/>
      <c r="D27" s="65" t="s">
        <v>112</v>
      </c>
      <c r="E27" s="65" t="s">
        <v>113</v>
      </c>
      <c r="F27" s="65" t="s">
        <v>77</v>
      </c>
      <c r="G27" s="65" t="s">
        <v>114</v>
      </c>
      <c r="H27" s="60">
        <v>0</v>
      </c>
      <c r="I27" s="65" t="s">
        <v>115</v>
      </c>
      <c r="J27" s="60">
        <v>529715.6</v>
      </c>
      <c r="K27" s="71" t="s">
        <v>116</v>
      </c>
      <c r="L27" s="46">
        <v>0</v>
      </c>
      <c r="M27" s="71" t="s">
        <v>79</v>
      </c>
      <c r="N27" s="46">
        <v>0</v>
      </c>
      <c r="O27" s="71" t="s">
        <v>79</v>
      </c>
      <c r="P27" s="65"/>
      <c r="Q27" s="65" t="s">
        <v>117</v>
      </c>
      <c r="R27" s="65" t="s">
        <v>118</v>
      </c>
      <c r="S27" s="81"/>
      <c r="T27" s="65" t="s">
        <v>110</v>
      </c>
      <c r="U27" s="65"/>
      <c r="V27" s="65" t="s">
        <v>111</v>
      </c>
      <c r="W27" s="82"/>
      <c r="X27" s="65" t="s">
        <v>119</v>
      </c>
      <c r="Y27" s="65" t="s">
        <v>120</v>
      </c>
    </row>
    <row r="28" spans="1:25" s="48" customFormat="1" ht="72">
      <c r="A28" s="148">
        <v>14</v>
      </c>
      <c r="B28" s="65" t="s">
        <v>133</v>
      </c>
      <c r="C28" s="65" t="s">
        <v>134</v>
      </c>
      <c r="D28" s="65" t="s">
        <v>135</v>
      </c>
      <c r="E28" s="65" t="s">
        <v>136</v>
      </c>
      <c r="F28" s="65" t="s">
        <v>77</v>
      </c>
      <c r="G28" s="65" t="s">
        <v>114</v>
      </c>
      <c r="H28" s="60">
        <v>3099720</v>
      </c>
      <c r="I28" s="65" t="s">
        <v>137</v>
      </c>
      <c r="J28" s="149">
        <v>0</v>
      </c>
      <c r="K28" s="65" t="s">
        <v>137</v>
      </c>
      <c r="L28" s="74">
        <f>2133137.87+76102.98+5681.89</f>
        <v>2214922.74</v>
      </c>
      <c r="M28" s="65" t="s">
        <v>137</v>
      </c>
      <c r="N28" s="74">
        <v>0</v>
      </c>
      <c r="O28" s="65" t="s">
        <v>137</v>
      </c>
      <c r="P28" s="74"/>
      <c r="Q28" s="65" t="s">
        <v>130</v>
      </c>
      <c r="R28" s="65" t="s">
        <v>138</v>
      </c>
      <c r="S28" s="65">
        <v>105010</v>
      </c>
      <c r="T28" s="65" t="s">
        <v>110</v>
      </c>
      <c r="U28" s="65" t="s">
        <v>139</v>
      </c>
      <c r="V28" s="65" t="s">
        <v>111</v>
      </c>
      <c r="W28" s="65"/>
      <c r="X28" s="65" t="s">
        <v>130</v>
      </c>
      <c r="Y28" s="65" t="s">
        <v>95</v>
      </c>
    </row>
    <row r="29" spans="1:25" s="48" customFormat="1" ht="72">
      <c r="A29" s="148"/>
      <c r="B29" s="65" t="s">
        <v>140</v>
      </c>
      <c r="C29" s="65" t="s">
        <v>141</v>
      </c>
      <c r="D29" s="65" t="s">
        <v>135</v>
      </c>
      <c r="E29" s="65" t="s">
        <v>136</v>
      </c>
      <c r="F29" s="65" t="s">
        <v>77</v>
      </c>
      <c r="G29" s="65" t="s">
        <v>114</v>
      </c>
      <c r="H29" s="60">
        <v>105500</v>
      </c>
      <c r="I29" s="65" t="s">
        <v>142</v>
      </c>
      <c r="J29" s="149"/>
      <c r="K29" s="65" t="s">
        <v>142</v>
      </c>
      <c r="L29" s="60">
        <f>57504.12+12920.78</f>
        <v>70424.90000000001</v>
      </c>
      <c r="M29" s="65" t="s">
        <v>142</v>
      </c>
      <c r="N29" s="74">
        <v>0</v>
      </c>
      <c r="O29" s="65" t="s">
        <v>142</v>
      </c>
      <c r="P29" s="74"/>
      <c r="Q29" s="65" t="s">
        <v>130</v>
      </c>
      <c r="R29" s="65" t="s">
        <v>138</v>
      </c>
      <c r="S29" s="65">
        <v>105010</v>
      </c>
      <c r="T29" s="65" t="s">
        <v>110</v>
      </c>
      <c r="U29" s="65" t="s">
        <v>139</v>
      </c>
      <c r="V29" s="65" t="s">
        <v>111</v>
      </c>
      <c r="W29" s="65"/>
      <c r="X29" s="65" t="s">
        <v>130</v>
      </c>
      <c r="Y29" s="65" t="s">
        <v>95</v>
      </c>
    </row>
    <row r="30" spans="1:25" s="48" customFormat="1" ht="72">
      <c r="A30" s="148"/>
      <c r="B30" s="65"/>
      <c r="C30" s="65" t="s">
        <v>143</v>
      </c>
      <c r="D30" s="65" t="s">
        <v>135</v>
      </c>
      <c r="E30" s="65" t="s">
        <v>136</v>
      </c>
      <c r="F30" s="65" t="s">
        <v>77</v>
      </c>
      <c r="G30" s="65" t="s">
        <v>114</v>
      </c>
      <c r="H30" s="60">
        <v>153500</v>
      </c>
      <c r="I30" s="65" t="s">
        <v>144</v>
      </c>
      <c r="J30" s="149"/>
      <c r="K30" s="65" t="s">
        <v>144</v>
      </c>
      <c r="L30" s="60">
        <f>85001.01+24827.05+13685.45</f>
        <v>123513.51</v>
      </c>
      <c r="M30" s="65" t="s">
        <v>144</v>
      </c>
      <c r="N30" s="74">
        <v>13685.45</v>
      </c>
      <c r="O30" s="65" t="s">
        <v>144</v>
      </c>
      <c r="P30" s="74"/>
      <c r="Q30" s="65" t="s">
        <v>130</v>
      </c>
      <c r="R30" s="65" t="s">
        <v>138</v>
      </c>
      <c r="S30" s="65">
        <v>105010</v>
      </c>
      <c r="T30" s="65" t="s">
        <v>110</v>
      </c>
      <c r="U30" s="65" t="s">
        <v>139</v>
      </c>
      <c r="V30" s="65" t="s">
        <v>111</v>
      </c>
      <c r="W30" s="65"/>
      <c r="X30" s="65" t="s">
        <v>130</v>
      </c>
      <c r="Y30" s="65" t="s">
        <v>95</v>
      </c>
    </row>
    <row r="31" spans="1:25" s="73" customFormat="1" ht="36">
      <c r="A31" s="65">
        <v>15</v>
      </c>
      <c r="B31" s="65"/>
      <c r="C31" s="65" t="s">
        <v>424</v>
      </c>
      <c r="D31" s="65" t="s">
        <v>135</v>
      </c>
      <c r="E31" s="65" t="s">
        <v>273</v>
      </c>
      <c r="F31" s="65" t="s">
        <v>105</v>
      </c>
      <c r="G31" s="65" t="s">
        <v>114</v>
      </c>
      <c r="H31" s="60">
        <v>505000</v>
      </c>
      <c r="I31" s="65" t="s">
        <v>106</v>
      </c>
      <c r="J31" s="60">
        <v>26849.3</v>
      </c>
      <c r="K31" s="77" t="s">
        <v>106</v>
      </c>
      <c r="L31" s="60">
        <f>96877.24+152046.05</f>
        <v>248923.28999999998</v>
      </c>
      <c r="M31" s="77" t="s">
        <v>106</v>
      </c>
      <c r="N31" s="78">
        <v>152046.05</v>
      </c>
      <c r="O31" s="77"/>
      <c r="P31" s="78" t="s">
        <v>107</v>
      </c>
      <c r="Q31" s="65" t="s">
        <v>108</v>
      </c>
      <c r="R31" s="65" t="s">
        <v>109</v>
      </c>
      <c r="S31" s="65">
        <v>105010</v>
      </c>
      <c r="T31" s="65" t="s">
        <v>110</v>
      </c>
      <c r="U31" s="65" t="s">
        <v>274</v>
      </c>
      <c r="V31" s="65" t="s">
        <v>111</v>
      </c>
      <c r="W31" s="65"/>
      <c r="X31" s="65"/>
      <c r="Y31" s="65" t="s">
        <v>95</v>
      </c>
    </row>
    <row r="32" spans="1:25" s="64" customFormat="1" ht="67.5" customHeight="1">
      <c r="A32" s="66">
        <v>16</v>
      </c>
      <c r="B32" s="66" t="s">
        <v>121</v>
      </c>
      <c r="C32" s="66" t="s">
        <v>122</v>
      </c>
      <c r="D32" s="66" t="s">
        <v>123</v>
      </c>
      <c r="E32" s="66" t="s">
        <v>124</v>
      </c>
      <c r="F32" s="66" t="s">
        <v>105</v>
      </c>
      <c r="G32" s="66" t="s">
        <v>100</v>
      </c>
      <c r="H32" s="74">
        <v>2225509.3</v>
      </c>
      <c r="I32" s="66" t="s">
        <v>125</v>
      </c>
      <c r="J32" s="74">
        <v>216225</v>
      </c>
      <c r="K32" s="74" t="s">
        <v>126</v>
      </c>
      <c r="L32" s="74">
        <f>1208813.7+87385.4+517561.1+328821.5+100630.7</f>
        <v>2243212.4</v>
      </c>
      <c r="M32" s="74" t="s">
        <v>126</v>
      </c>
      <c r="N32" s="74">
        <v>100630.7</v>
      </c>
      <c r="O32" s="74" t="s">
        <v>126</v>
      </c>
      <c r="P32" s="66"/>
      <c r="Q32" s="66" t="s">
        <v>127</v>
      </c>
      <c r="R32" s="66" t="s">
        <v>128</v>
      </c>
      <c r="S32" s="66" t="s">
        <v>129</v>
      </c>
      <c r="T32" s="66" t="s">
        <v>130</v>
      </c>
      <c r="U32" s="83" t="s">
        <v>131</v>
      </c>
      <c r="V32" s="66" t="s">
        <v>111</v>
      </c>
      <c r="W32" s="66"/>
      <c r="X32" s="66" t="s">
        <v>127</v>
      </c>
      <c r="Y32" s="66" t="s">
        <v>95</v>
      </c>
    </row>
    <row r="33" spans="1:25" s="64" customFormat="1" ht="120.75" customHeight="1">
      <c r="A33" s="66">
        <v>17</v>
      </c>
      <c r="B33" s="66">
        <v>209914128</v>
      </c>
      <c r="C33" s="66" t="s">
        <v>304</v>
      </c>
      <c r="D33" s="66" t="s">
        <v>135</v>
      </c>
      <c r="E33" s="66" t="s">
        <v>288</v>
      </c>
      <c r="F33" s="65" t="s">
        <v>132</v>
      </c>
      <c r="G33" s="65" t="s">
        <v>114</v>
      </c>
      <c r="H33" s="60">
        <v>5000000</v>
      </c>
      <c r="I33" s="65" t="s">
        <v>106</v>
      </c>
      <c r="J33" s="74">
        <v>60386.4</v>
      </c>
      <c r="K33" s="65" t="s">
        <v>106</v>
      </c>
      <c r="L33" s="74">
        <f>37688.3+89564.8</f>
        <v>127253.1</v>
      </c>
      <c r="M33" s="65" t="s">
        <v>106</v>
      </c>
      <c r="N33" s="74">
        <v>89564.8</v>
      </c>
      <c r="O33" s="65" t="s">
        <v>106</v>
      </c>
      <c r="P33" s="66"/>
      <c r="Q33" s="65" t="s">
        <v>108</v>
      </c>
      <c r="R33" s="65" t="s">
        <v>138</v>
      </c>
      <c r="S33" s="65">
        <v>105010</v>
      </c>
      <c r="T33" s="65" t="s">
        <v>110</v>
      </c>
      <c r="U33" s="65" t="s">
        <v>153</v>
      </c>
      <c r="V33" s="65" t="s">
        <v>111</v>
      </c>
      <c r="W33" s="65"/>
      <c r="X33" s="65" t="s">
        <v>150</v>
      </c>
      <c r="Y33" s="65" t="s">
        <v>95</v>
      </c>
    </row>
    <row r="34" spans="1:25" s="48" customFormat="1" ht="84">
      <c r="A34" s="65">
        <v>18</v>
      </c>
      <c r="B34" s="65"/>
      <c r="C34" s="65" t="s">
        <v>425</v>
      </c>
      <c r="D34" s="65" t="s">
        <v>145</v>
      </c>
      <c r="E34" s="65" t="s">
        <v>343</v>
      </c>
      <c r="F34" s="65" t="s">
        <v>105</v>
      </c>
      <c r="G34" s="65" t="s">
        <v>114</v>
      </c>
      <c r="H34" s="60">
        <v>7000000</v>
      </c>
      <c r="I34" s="65" t="s">
        <v>146</v>
      </c>
      <c r="J34" s="60">
        <v>562770.2</v>
      </c>
      <c r="K34" s="65" t="s">
        <v>146</v>
      </c>
      <c r="L34" s="60">
        <f>42514.3+2760096</f>
        <v>2802610.3</v>
      </c>
      <c r="M34" s="65" t="s">
        <v>147</v>
      </c>
      <c r="N34" s="60">
        <v>0</v>
      </c>
      <c r="O34" s="65"/>
      <c r="P34" s="65" t="s">
        <v>148</v>
      </c>
      <c r="Q34" s="65" t="s">
        <v>108</v>
      </c>
      <c r="R34" s="65" t="s">
        <v>138</v>
      </c>
      <c r="S34" s="65">
        <v>105010</v>
      </c>
      <c r="T34" s="65" t="s">
        <v>110</v>
      </c>
      <c r="U34" s="65" t="s">
        <v>149</v>
      </c>
      <c r="V34" s="65" t="s">
        <v>111</v>
      </c>
      <c r="W34" s="65"/>
      <c r="X34" s="65" t="s">
        <v>150</v>
      </c>
      <c r="Y34" s="65" t="s">
        <v>95</v>
      </c>
    </row>
    <row r="35" spans="1:25" s="48" customFormat="1" ht="156">
      <c r="A35" s="84">
        <v>19</v>
      </c>
      <c r="B35" s="84"/>
      <c r="C35" s="84" t="s">
        <v>303</v>
      </c>
      <c r="D35" s="84" t="s">
        <v>151</v>
      </c>
      <c r="E35" s="84" t="s">
        <v>152</v>
      </c>
      <c r="F35" s="84" t="s">
        <v>132</v>
      </c>
      <c r="G35" s="84" t="s">
        <v>114</v>
      </c>
      <c r="H35" s="85">
        <v>11750</v>
      </c>
      <c r="I35" s="84" t="s">
        <v>106</v>
      </c>
      <c r="J35" s="85">
        <v>33809</v>
      </c>
      <c r="K35" s="84" t="s">
        <v>106</v>
      </c>
      <c r="L35" s="60">
        <f>270832.79+50825.1+52720.1+44561</f>
        <v>418938.98999999993</v>
      </c>
      <c r="M35" s="84" t="s">
        <v>106</v>
      </c>
      <c r="N35" s="86">
        <v>44561</v>
      </c>
      <c r="O35" s="84"/>
      <c r="P35" s="84" t="s">
        <v>272</v>
      </c>
      <c r="Q35" s="84" t="s">
        <v>108</v>
      </c>
      <c r="R35" s="84" t="s">
        <v>138</v>
      </c>
      <c r="S35" s="84">
        <v>105010</v>
      </c>
      <c r="T35" s="84" t="s">
        <v>110</v>
      </c>
      <c r="U35" s="84" t="s">
        <v>153</v>
      </c>
      <c r="V35" s="84" t="s">
        <v>111</v>
      </c>
      <c r="W35" s="84"/>
      <c r="X35" s="84" t="s">
        <v>150</v>
      </c>
      <c r="Y35" s="65" t="s">
        <v>95</v>
      </c>
    </row>
    <row r="36" spans="1:25" ht="90" customHeight="1">
      <c r="A36" s="66">
        <v>20</v>
      </c>
      <c r="B36" s="65" t="s">
        <v>187</v>
      </c>
      <c r="C36" s="65" t="s">
        <v>426</v>
      </c>
      <c r="D36" s="65" t="s">
        <v>188</v>
      </c>
      <c r="E36" s="65" t="s">
        <v>189</v>
      </c>
      <c r="F36" s="65" t="s">
        <v>190</v>
      </c>
      <c r="G36" s="65" t="s">
        <v>114</v>
      </c>
      <c r="H36" s="60">
        <v>450000</v>
      </c>
      <c r="I36" s="65" t="s">
        <v>147</v>
      </c>
      <c r="J36" s="60">
        <v>26021.74</v>
      </c>
      <c r="K36" s="66" t="s">
        <v>147</v>
      </c>
      <c r="L36" s="60">
        <f>20566.5+9300.8+10670.98+6199.51+19301.58+26574.11</f>
        <v>92613.48</v>
      </c>
      <c r="M36" s="66" t="s">
        <v>147</v>
      </c>
      <c r="N36" s="60">
        <v>26574.11</v>
      </c>
      <c r="O36" s="66" t="s">
        <v>147</v>
      </c>
      <c r="P36" s="66"/>
      <c r="Q36" s="66" t="s">
        <v>191</v>
      </c>
      <c r="R36" s="66" t="s">
        <v>192</v>
      </c>
      <c r="S36" s="66"/>
      <c r="T36" s="66" t="s">
        <v>159</v>
      </c>
      <c r="U36" s="66">
        <v>104007</v>
      </c>
      <c r="V36" s="66" t="s">
        <v>83</v>
      </c>
      <c r="W36" s="72"/>
      <c r="X36" s="66"/>
      <c r="Y36" s="65" t="s">
        <v>95</v>
      </c>
    </row>
    <row r="37" spans="1:37" s="66" customFormat="1" ht="92.25" customHeight="1">
      <c r="A37" s="66">
        <v>21</v>
      </c>
      <c r="B37" s="65" t="s">
        <v>317</v>
      </c>
      <c r="C37" s="66" t="s">
        <v>318</v>
      </c>
      <c r="D37" s="66" t="s">
        <v>319</v>
      </c>
      <c r="E37" s="66" t="s">
        <v>305</v>
      </c>
      <c r="F37" s="65" t="s">
        <v>190</v>
      </c>
      <c r="G37" s="65" t="s">
        <v>114</v>
      </c>
      <c r="H37" s="60">
        <v>900000</v>
      </c>
      <c r="I37" s="65" t="s">
        <v>147</v>
      </c>
      <c r="J37" s="60">
        <v>62815.3</v>
      </c>
      <c r="K37" s="66" t="s">
        <v>147</v>
      </c>
      <c r="L37" s="60">
        <f>74689.2+24129.16</f>
        <v>98818.36</v>
      </c>
      <c r="M37" s="66" t="s">
        <v>147</v>
      </c>
      <c r="N37" s="60">
        <v>24129.16</v>
      </c>
      <c r="O37" s="66" t="s">
        <v>147</v>
      </c>
      <c r="Q37" s="66" t="s">
        <v>191</v>
      </c>
      <c r="R37" s="66" t="s">
        <v>192</v>
      </c>
      <c r="T37" s="66" t="s">
        <v>159</v>
      </c>
      <c r="U37" s="66">
        <v>104007</v>
      </c>
      <c r="V37" s="66" t="s">
        <v>83</v>
      </c>
      <c r="W37" s="72"/>
      <c r="Y37" s="65" t="s">
        <v>95</v>
      </c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</row>
    <row r="38" spans="1:25" ht="79.5" customHeight="1">
      <c r="A38" s="66">
        <v>22</v>
      </c>
      <c r="B38" s="66" t="s">
        <v>314</v>
      </c>
      <c r="C38" s="79" t="s">
        <v>315</v>
      </c>
      <c r="D38" s="66" t="s">
        <v>316</v>
      </c>
      <c r="E38" s="66" t="s">
        <v>290</v>
      </c>
      <c r="F38" s="65" t="s">
        <v>77</v>
      </c>
      <c r="G38" s="65" t="s">
        <v>77</v>
      </c>
      <c r="H38" s="74">
        <v>738000</v>
      </c>
      <c r="I38" s="65" t="s">
        <v>89</v>
      </c>
      <c r="J38" s="60">
        <v>29810.2</v>
      </c>
      <c r="K38" s="65" t="s">
        <v>89</v>
      </c>
      <c r="L38" s="51">
        <v>0</v>
      </c>
      <c r="M38" s="65" t="s">
        <v>89</v>
      </c>
      <c r="N38" s="51">
        <v>0</v>
      </c>
      <c r="O38" s="65" t="s">
        <v>89</v>
      </c>
      <c r="P38" s="79" t="s">
        <v>313</v>
      </c>
      <c r="Q38" s="66" t="s">
        <v>183</v>
      </c>
      <c r="R38" s="66" t="s">
        <v>184</v>
      </c>
      <c r="S38" s="66" t="s">
        <v>185</v>
      </c>
      <c r="T38" s="66"/>
      <c r="U38" s="66">
        <v>104002</v>
      </c>
      <c r="V38" s="66" t="s">
        <v>83</v>
      </c>
      <c r="W38" s="72"/>
      <c r="X38" s="66" t="s">
        <v>186</v>
      </c>
      <c r="Y38" s="65" t="s">
        <v>95</v>
      </c>
    </row>
    <row r="39" spans="1:25" ht="72">
      <c r="A39" s="66">
        <v>23</v>
      </c>
      <c r="B39" s="79" t="s">
        <v>312</v>
      </c>
      <c r="C39" s="79" t="s">
        <v>311</v>
      </c>
      <c r="D39" s="79" t="s">
        <v>266</v>
      </c>
      <c r="E39" s="79" t="s">
        <v>291</v>
      </c>
      <c r="F39" s="65" t="s">
        <v>77</v>
      </c>
      <c r="G39" s="65" t="s">
        <v>114</v>
      </c>
      <c r="H39" s="74">
        <v>164108</v>
      </c>
      <c r="I39" s="65" t="s">
        <v>89</v>
      </c>
      <c r="J39" s="60">
        <v>0</v>
      </c>
      <c r="K39" s="65" t="s">
        <v>89</v>
      </c>
      <c r="L39" s="60">
        <f>130569.81+24607.06</f>
        <v>155176.87</v>
      </c>
      <c r="M39" s="65" t="s">
        <v>89</v>
      </c>
      <c r="N39" s="60">
        <v>24607.06</v>
      </c>
      <c r="O39" s="65" t="s">
        <v>89</v>
      </c>
      <c r="P39" s="79" t="s">
        <v>313</v>
      </c>
      <c r="Q39" s="66" t="s">
        <v>183</v>
      </c>
      <c r="R39" s="66" t="s">
        <v>184</v>
      </c>
      <c r="S39" s="66" t="s">
        <v>185</v>
      </c>
      <c r="T39" s="66"/>
      <c r="U39" s="66">
        <v>104002</v>
      </c>
      <c r="V39" s="66" t="s">
        <v>83</v>
      </c>
      <c r="W39" s="72"/>
      <c r="X39" s="66" t="s">
        <v>186</v>
      </c>
      <c r="Y39" s="65" t="s">
        <v>95</v>
      </c>
    </row>
    <row r="40" spans="1:25" ht="48">
      <c r="A40" s="66">
        <v>24</v>
      </c>
      <c r="B40" s="65" t="s">
        <v>340</v>
      </c>
      <c r="C40" s="79" t="s">
        <v>341</v>
      </c>
      <c r="D40" s="79" t="s">
        <v>339</v>
      </c>
      <c r="E40" s="79" t="s">
        <v>292</v>
      </c>
      <c r="F40" s="65" t="s">
        <v>77</v>
      </c>
      <c r="G40" s="65" t="s">
        <v>114</v>
      </c>
      <c r="H40" s="74">
        <v>193500</v>
      </c>
      <c r="I40" s="79" t="s">
        <v>344</v>
      </c>
      <c r="J40" s="60">
        <v>180442</v>
      </c>
      <c r="K40" s="77" t="s">
        <v>104</v>
      </c>
      <c r="L40" s="60">
        <v>406840</v>
      </c>
      <c r="M40" s="77" t="s">
        <v>104</v>
      </c>
      <c r="N40" s="60">
        <v>406840</v>
      </c>
      <c r="O40" s="77" t="s">
        <v>104</v>
      </c>
      <c r="P40" s="66"/>
      <c r="Q40" s="66" t="s">
        <v>97</v>
      </c>
      <c r="R40" s="66" t="s">
        <v>98</v>
      </c>
      <c r="S40" s="66"/>
      <c r="T40" s="66" t="s">
        <v>99</v>
      </c>
      <c r="U40" s="66"/>
      <c r="V40" s="66"/>
      <c r="W40" s="66"/>
      <c r="X40" s="66" t="s">
        <v>97</v>
      </c>
      <c r="Y40" s="66" t="s">
        <v>95</v>
      </c>
    </row>
    <row r="41" spans="1:25" ht="72">
      <c r="A41" s="66">
        <v>25</v>
      </c>
      <c r="B41" s="79"/>
      <c r="C41" s="79"/>
      <c r="D41" s="79" t="s">
        <v>366</v>
      </c>
      <c r="E41" s="79" t="s">
        <v>293</v>
      </c>
      <c r="F41" s="66" t="s">
        <v>77</v>
      </c>
      <c r="G41" s="66" t="s">
        <v>114</v>
      </c>
      <c r="H41" s="74">
        <v>2083767.5</v>
      </c>
      <c r="I41" s="79" t="s">
        <v>367</v>
      </c>
      <c r="J41" s="74">
        <v>759318.6</v>
      </c>
      <c r="K41" s="79" t="s">
        <v>367</v>
      </c>
      <c r="L41" s="87">
        <v>0</v>
      </c>
      <c r="M41" s="79" t="s">
        <v>367</v>
      </c>
      <c r="N41" s="79"/>
      <c r="O41" s="79" t="s">
        <v>368</v>
      </c>
      <c r="P41" s="66"/>
      <c r="Q41" s="66" t="s">
        <v>369</v>
      </c>
      <c r="R41" s="88" t="s">
        <v>370</v>
      </c>
      <c r="S41" s="88">
        <v>13</v>
      </c>
      <c r="T41" s="88" t="s">
        <v>371</v>
      </c>
      <c r="U41" s="79" t="s">
        <v>372</v>
      </c>
      <c r="V41" s="66" t="s">
        <v>111</v>
      </c>
      <c r="W41" s="88" t="s">
        <v>373</v>
      </c>
      <c r="X41" s="66" t="s">
        <v>369</v>
      </c>
      <c r="Y41" s="66" t="s">
        <v>95</v>
      </c>
    </row>
    <row r="42" spans="1:25" ht="81" customHeight="1">
      <c r="A42" s="66">
        <v>26</v>
      </c>
      <c r="B42" s="79"/>
      <c r="C42" s="79"/>
      <c r="D42" s="79" t="s">
        <v>352</v>
      </c>
      <c r="E42" s="79" t="s">
        <v>294</v>
      </c>
      <c r="F42" s="66" t="s">
        <v>190</v>
      </c>
      <c r="G42" s="89" t="s">
        <v>114</v>
      </c>
      <c r="H42" s="60">
        <v>157646.1</v>
      </c>
      <c r="I42" s="79" t="s">
        <v>353</v>
      </c>
      <c r="J42" s="60">
        <v>29005</v>
      </c>
      <c r="K42" s="79" t="s">
        <v>353</v>
      </c>
      <c r="L42" s="87">
        <v>0</v>
      </c>
      <c r="M42" s="79" t="s">
        <v>353</v>
      </c>
      <c r="N42" s="87">
        <v>0</v>
      </c>
      <c r="O42" s="79"/>
      <c r="P42" s="66"/>
      <c r="Q42" s="66" t="s">
        <v>354</v>
      </c>
      <c r="R42" s="88"/>
      <c r="S42" s="88" t="s">
        <v>355</v>
      </c>
      <c r="T42" s="66" t="s">
        <v>354</v>
      </c>
      <c r="U42" s="79" t="s">
        <v>356</v>
      </c>
      <c r="V42" s="65" t="s">
        <v>111</v>
      </c>
      <c r="W42" s="90">
        <v>900011474310</v>
      </c>
      <c r="X42" s="88" t="s">
        <v>357</v>
      </c>
      <c r="Y42" s="65" t="s">
        <v>95</v>
      </c>
    </row>
    <row r="43" spans="1:25" ht="102" customHeight="1">
      <c r="A43" s="66">
        <v>27</v>
      </c>
      <c r="B43" s="66" t="s">
        <v>306</v>
      </c>
      <c r="C43" s="66" t="s">
        <v>307</v>
      </c>
      <c r="D43" s="66" t="s">
        <v>135</v>
      </c>
      <c r="E43" s="79" t="s">
        <v>295</v>
      </c>
      <c r="F43" s="65" t="s">
        <v>105</v>
      </c>
      <c r="G43" s="89" t="s">
        <v>114</v>
      </c>
      <c r="H43" s="60">
        <v>250000</v>
      </c>
      <c r="I43" s="65" t="s">
        <v>106</v>
      </c>
      <c r="J43" s="60">
        <v>226271</v>
      </c>
      <c r="K43" s="65" t="s">
        <v>106</v>
      </c>
      <c r="L43" s="87">
        <v>0</v>
      </c>
      <c r="M43" s="65" t="s">
        <v>106</v>
      </c>
      <c r="N43" s="75">
        <v>0</v>
      </c>
      <c r="O43" s="79"/>
      <c r="P43" s="66"/>
      <c r="Q43" s="65" t="s">
        <v>108</v>
      </c>
      <c r="R43" s="65" t="s">
        <v>138</v>
      </c>
      <c r="S43" s="65">
        <v>105010</v>
      </c>
      <c r="T43" s="65" t="s">
        <v>110</v>
      </c>
      <c r="U43" s="65" t="s">
        <v>308</v>
      </c>
      <c r="V43" s="65" t="s">
        <v>111</v>
      </c>
      <c r="W43" s="65"/>
      <c r="X43" s="65" t="s">
        <v>150</v>
      </c>
      <c r="Y43" s="65" t="s">
        <v>95</v>
      </c>
    </row>
    <row r="44" spans="1:25" ht="88.5" customHeight="1">
      <c r="A44" s="66">
        <v>28</v>
      </c>
      <c r="B44" s="65" t="s">
        <v>310</v>
      </c>
      <c r="C44" s="65" t="s">
        <v>427</v>
      </c>
      <c r="D44" s="65" t="s">
        <v>275</v>
      </c>
      <c r="E44" s="65" t="s">
        <v>180</v>
      </c>
      <c r="F44" s="65" t="s">
        <v>105</v>
      </c>
      <c r="G44" s="65" t="s">
        <v>100</v>
      </c>
      <c r="H44" s="60">
        <v>169742</v>
      </c>
      <c r="I44" s="65" t="s">
        <v>181</v>
      </c>
      <c r="J44" s="60">
        <v>22577</v>
      </c>
      <c r="K44" s="66" t="s">
        <v>181</v>
      </c>
      <c r="L44" s="60">
        <f>12256.68+28415.95</f>
        <v>40672.630000000005</v>
      </c>
      <c r="M44" s="66" t="s">
        <v>181</v>
      </c>
      <c r="N44" s="60">
        <v>28415.95</v>
      </c>
      <c r="O44" s="66" t="s">
        <v>181</v>
      </c>
      <c r="P44" s="66" t="s">
        <v>182</v>
      </c>
      <c r="Q44" s="66" t="s">
        <v>183</v>
      </c>
      <c r="R44" s="66" t="s">
        <v>184</v>
      </c>
      <c r="S44" s="66" t="s">
        <v>185</v>
      </c>
      <c r="T44" s="66"/>
      <c r="U44" s="66">
        <v>104002</v>
      </c>
      <c r="V44" s="66" t="s">
        <v>83</v>
      </c>
      <c r="W44" s="72"/>
      <c r="X44" s="66" t="s">
        <v>186</v>
      </c>
      <c r="Y44" s="65" t="s">
        <v>95</v>
      </c>
    </row>
    <row r="45" spans="1:25" s="92" customFormat="1" ht="60">
      <c r="A45" s="91">
        <v>29</v>
      </c>
      <c r="B45" s="66" t="s">
        <v>265</v>
      </c>
      <c r="C45" s="66" t="s">
        <v>428</v>
      </c>
      <c r="D45" s="66" t="s">
        <v>266</v>
      </c>
      <c r="E45" s="66" t="s">
        <v>267</v>
      </c>
      <c r="F45" s="66" t="s">
        <v>190</v>
      </c>
      <c r="G45" s="66" t="s">
        <v>114</v>
      </c>
      <c r="H45" s="74">
        <v>360000</v>
      </c>
      <c r="I45" s="66" t="s">
        <v>268</v>
      </c>
      <c r="J45" s="74">
        <v>0</v>
      </c>
      <c r="K45" s="66" t="s">
        <v>268</v>
      </c>
      <c r="L45" s="74">
        <f>76344+34432.84+1239.74</f>
        <v>112016.58</v>
      </c>
      <c r="M45" s="66" t="s">
        <v>268</v>
      </c>
      <c r="N45" s="74">
        <v>1239.74</v>
      </c>
      <c r="O45" s="66" t="s">
        <v>268</v>
      </c>
      <c r="P45" s="66" t="s">
        <v>182</v>
      </c>
      <c r="Q45" s="66" t="s">
        <v>269</v>
      </c>
      <c r="R45" s="66" t="s">
        <v>270</v>
      </c>
      <c r="S45" s="91"/>
      <c r="T45" s="66" t="s">
        <v>271</v>
      </c>
      <c r="U45" s="66">
        <v>9060147</v>
      </c>
      <c r="V45" s="91" t="s">
        <v>83</v>
      </c>
      <c r="W45" s="90">
        <v>900000901083</v>
      </c>
      <c r="X45" s="91" t="s">
        <v>269</v>
      </c>
      <c r="Y45" s="65" t="s">
        <v>95</v>
      </c>
    </row>
    <row r="46" spans="1:25" s="92" customFormat="1" ht="60">
      <c r="A46" s="91">
        <v>30</v>
      </c>
      <c r="B46" s="66" t="s">
        <v>335</v>
      </c>
      <c r="C46" s="66" t="s">
        <v>429</v>
      </c>
      <c r="D46" s="66" t="s">
        <v>334</v>
      </c>
      <c r="E46" s="66" t="s">
        <v>333</v>
      </c>
      <c r="F46" s="66" t="s">
        <v>190</v>
      </c>
      <c r="G46" s="66" t="s">
        <v>114</v>
      </c>
      <c r="H46" s="74">
        <v>520000</v>
      </c>
      <c r="I46" s="66" t="s">
        <v>147</v>
      </c>
      <c r="J46" s="74">
        <v>0</v>
      </c>
      <c r="K46" s="66" t="s">
        <v>147</v>
      </c>
      <c r="L46" s="74">
        <f>163753.1+16686.04</f>
        <v>180439.14</v>
      </c>
      <c r="M46" s="66" t="s">
        <v>147</v>
      </c>
      <c r="N46" s="74">
        <v>16686.04</v>
      </c>
      <c r="O46" s="66" t="s">
        <v>147</v>
      </c>
      <c r="P46" s="66"/>
      <c r="Q46" s="66" t="s">
        <v>191</v>
      </c>
      <c r="R46" s="66" t="s">
        <v>192</v>
      </c>
      <c r="S46" s="66"/>
      <c r="T46" s="66" t="s">
        <v>159</v>
      </c>
      <c r="U46" s="66">
        <v>104007</v>
      </c>
      <c r="V46" s="66" t="s">
        <v>83</v>
      </c>
      <c r="W46" s="72"/>
      <c r="X46" s="66"/>
      <c r="Y46" s="65" t="s">
        <v>95</v>
      </c>
    </row>
    <row r="47" spans="1:25" s="92" customFormat="1" ht="83.25" customHeight="1">
      <c r="A47" s="91">
        <v>31</v>
      </c>
      <c r="B47" s="66" t="s">
        <v>348</v>
      </c>
      <c r="C47" s="79" t="s">
        <v>430</v>
      </c>
      <c r="D47" s="79" t="s">
        <v>86</v>
      </c>
      <c r="E47" s="79" t="s">
        <v>336</v>
      </c>
      <c r="F47" s="66" t="s">
        <v>190</v>
      </c>
      <c r="G47" s="66" t="s">
        <v>114</v>
      </c>
      <c r="H47" s="74">
        <v>200000</v>
      </c>
      <c r="I47" s="65" t="s">
        <v>181</v>
      </c>
      <c r="J47" s="93">
        <v>18000</v>
      </c>
      <c r="K47" s="79" t="s">
        <v>87</v>
      </c>
      <c r="L47" s="93">
        <f>20679.5+54634.53</f>
        <v>75314.03</v>
      </c>
      <c r="M47" s="79" t="s">
        <v>87</v>
      </c>
      <c r="N47" s="93">
        <v>54634.53</v>
      </c>
      <c r="O47" s="79" t="s">
        <v>87</v>
      </c>
      <c r="P47" s="66"/>
      <c r="Q47" s="66" t="s">
        <v>80</v>
      </c>
      <c r="R47" s="66" t="s">
        <v>81</v>
      </c>
      <c r="S47" s="66"/>
      <c r="T47" s="66" t="s">
        <v>82</v>
      </c>
      <c r="U47" s="66">
        <v>104021</v>
      </c>
      <c r="V47" s="66" t="s">
        <v>83</v>
      </c>
      <c r="W47" s="72" t="s">
        <v>90</v>
      </c>
      <c r="X47" s="66" t="s">
        <v>84</v>
      </c>
      <c r="Y47" s="66" t="s">
        <v>85</v>
      </c>
    </row>
    <row r="48" spans="1:25" s="92" customFormat="1" ht="85.5" customHeight="1">
      <c r="A48" s="91">
        <v>32</v>
      </c>
      <c r="B48" s="79"/>
      <c r="C48" s="79" t="s">
        <v>431</v>
      </c>
      <c r="D48" s="79" t="s">
        <v>349</v>
      </c>
      <c r="E48" s="79" t="s">
        <v>337</v>
      </c>
      <c r="F48" s="66" t="s">
        <v>190</v>
      </c>
      <c r="G48" s="66" t="s">
        <v>114</v>
      </c>
      <c r="H48" s="74">
        <v>754600.5</v>
      </c>
      <c r="I48" s="79" t="s">
        <v>350</v>
      </c>
      <c r="J48" s="93">
        <v>0</v>
      </c>
      <c r="K48" s="79" t="s">
        <v>350</v>
      </c>
      <c r="L48" s="93">
        <v>0</v>
      </c>
      <c r="M48" s="79" t="s">
        <v>350</v>
      </c>
      <c r="N48" s="93">
        <v>0</v>
      </c>
      <c r="O48" s="79" t="s">
        <v>350</v>
      </c>
      <c r="P48" s="66"/>
      <c r="Q48" s="66" t="s">
        <v>168</v>
      </c>
      <c r="R48" s="88" t="s">
        <v>351</v>
      </c>
      <c r="S48" s="94"/>
      <c r="T48" s="66" t="s">
        <v>82</v>
      </c>
      <c r="U48" s="79">
        <v>104009</v>
      </c>
      <c r="V48" s="66" t="s">
        <v>83</v>
      </c>
      <c r="W48" s="95">
        <v>9000011401178</v>
      </c>
      <c r="X48" s="94" t="s">
        <v>168</v>
      </c>
      <c r="Y48" s="91" t="s">
        <v>179</v>
      </c>
    </row>
    <row r="49" spans="1:25" s="70" customFormat="1" ht="105.75" customHeight="1">
      <c r="A49" s="89">
        <v>33</v>
      </c>
      <c r="B49" s="89"/>
      <c r="C49" s="89" t="s">
        <v>432</v>
      </c>
      <c r="D49" s="89" t="s">
        <v>193</v>
      </c>
      <c r="E49" s="89" t="s">
        <v>194</v>
      </c>
      <c r="F49" s="89" t="s">
        <v>198</v>
      </c>
      <c r="G49" s="89" t="s">
        <v>114</v>
      </c>
      <c r="H49" s="96">
        <v>13766.44</v>
      </c>
      <c r="I49" s="89" t="s">
        <v>194</v>
      </c>
      <c r="J49" s="96">
        <v>3761.44</v>
      </c>
      <c r="K49" s="89" t="s">
        <v>194</v>
      </c>
      <c r="L49" s="96">
        <v>6243.86</v>
      </c>
      <c r="M49" s="89" t="s">
        <v>194</v>
      </c>
      <c r="N49" s="96">
        <v>0</v>
      </c>
      <c r="O49" s="89" t="s">
        <v>194</v>
      </c>
      <c r="P49" s="89"/>
      <c r="Q49" s="67" t="s">
        <v>195</v>
      </c>
      <c r="R49" s="67" t="s">
        <v>196</v>
      </c>
      <c r="S49" s="67"/>
      <c r="T49" s="67" t="s">
        <v>197</v>
      </c>
      <c r="U49" s="67">
        <v>105007</v>
      </c>
      <c r="V49" s="67" t="s">
        <v>83</v>
      </c>
      <c r="W49" s="97">
        <v>900011522227</v>
      </c>
      <c r="X49" s="67" t="s">
        <v>197</v>
      </c>
      <c r="Y49" s="67" t="s">
        <v>179</v>
      </c>
    </row>
    <row r="50" spans="1:25" ht="56.25" customHeight="1">
      <c r="A50" s="79">
        <v>34</v>
      </c>
      <c r="B50" s="79" t="s">
        <v>345</v>
      </c>
      <c r="C50" s="79" t="s">
        <v>433</v>
      </c>
      <c r="D50" s="79" t="s">
        <v>339</v>
      </c>
      <c r="E50" s="79" t="s">
        <v>346</v>
      </c>
      <c r="F50" s="79" t="s">
        <v>77</v>
      </c>
      <c r="G50" s="79" t="s">
        <v>78</v>
      </c>
      <c r="H50" s="93">
        <v>1680000</v>
      </c>
      <c r="I50" s="79" t="s">
        <v>104</v>
      </c>
      <c r="J50" s="93">
        <v>30000</v>
      </c>
      <c r="K50" s="98" t="s">
        <v>104</v>
      </c>
      <c r="L50" s="60">
        <f>633735.9+5107.38+5107.38</f>
        <v>643950.66</v>
      </c>
      <c r="M50" s="98" t="s">
        <v>104</v>
      </c>
      <c r="N50" s="60">
        <v>5107.38</v>
      </c>
      <c r="O50" s="98" t="s">
        <v>104</v>
      </c>
      <c r="P50" s="99"/>
      <c r="Q50" s="79" t="s">
        <v>97</v>
      </c>
      <c r="R50" s="79" t="s">
        <v>98</v>
      </c>
      <c r="S50" s="79"/>
      <c r="T50" s="79" t="s">
        <v>99</v>
      </c>
      <c r="U50" s="79"/>
      <c r="V50" s="79"/>
      <c r="W50" s="79"/>
      <c r="X50" s="79" t="s">
        <v>97</v>
      </c>
      <c r="Y50" s="66" t="s">
        <v>95</v>
      </c>
    </row>
    <row r="51" spans="1:25" ht="56.25" customHeight="1">
      <c r="A51" s="79">
        <v>35</v>
      </c>
      <c r="B51" s="79" t="s">
        <v>361</v>
      </c>
      <c r="C51" s="79" t="s">
        <v>362</v>
      </c>
      <c r="D51" s="79" t="s">
        <v>363</v>
      </c>
      <c r="E51" s="79" t="s">
        <v>364</v>
      </c>
      <c r="F51" s="79" t="s">
        <v>77</v>
      </c>
      <c r="G51" s="79" t="s">
        <v>78</v>
      </c>
      <c r="H51" s="93">
        <v>253202.2</v>
      </c>
      <c r="I51" s="79" t="s">
        <v>106</v>
      </c>
      <c r="J51" s="93">
        <v>0</v>
      </c>
      <c r="K51" s="98" t="s">
        <v>106</v>
      </c>
      <c r="L51" s="60">
        <f>34644.78+170316.7</f>
        <v>204961.48</v>
      </c>
      <c r="M51" s="98" t="s">
        <v>106</v>
      </c>
      <c r="N51" s="60">
        <v>170316.7</v>
      </c>
      <c r="O51" s="98" t="s">
        <v>106</v>
      </c>
      <c r="P51" s="99"/>
      <c r="Q51" s="66" t="s">
        <v>108</v>
      </c>
      <c r="R51" s="66" t="s">
        <v>138</v>
      </c>
      <c r="S51" s="66">
        <v>105010</v>
      </c>
      <c r="T51" s="66" t="s">
        <v>110</v>
      </c>
      <c r="U51" s="66">
        <v>4020409</v>
      </c>
      <c r="V51" s="66" t="s">
        <v>111</v>
      </c>
      <c r="W51" s="66"/>
      <c r="X51" s="66" t="s">
        <v>150</v>
      </c>
      <c r="Y51" s="66" t="s">
        <v>95</v>
      </c>
    </row>
    <row r="52" spans="1:25" ht="69.75" customHeight="1">
      <c r="A52" s="79">
        <v>36</v>
      </c>
      <c r="B52" s="79"/>
      <c r="C52" s="79"/>
      <c r="D52" s="79"/>
      <c r="E52" s="79" t="s">
        <v>405</v>
      </c>
      <c r="F52" s="79" t="s">
        <v>77</v>
      </c>
      <c r="G52" s="79" t="s">
        <v>78</v>
      </c>
      <c r="H52" s="93">
        <v>31276.5</v>
      </c>
      <c r="I52" s="79"/>
      <c r="J52" s="93">
        <v>15062.7</v>
      </c>
      <c r="K52" s="98"/>
      <c r="L52" s="99"/>
      <c r="M52" s="98"/>
      <c r="N52" s="99"/>
      <c r="O52" s="98"/>
      <c r="P52" s="99"/>
      <c r="Q52" s="66"/>
      <c r="R52" s="66"/>
      <c r="S52" s="66"/>
      <c r="T52" s="66"/>
      <c r="U52" s="66"/>
      <c r="V52" s="66"/>
      <c r="W52" s="66"/>
      <c r="X52" s="66"/>
      <c r="Y52" s="66"/>
    </row>
    <row r="53" spans="1:25" s="58" customFormat="1" ht="45.75" customHeight="1">
      <c r="A53" s="156" t="s">
        <v>347</v>
      </c>
      <c r="B53" s="156"/>
      <c r="C53" s="156"/>
      <c r="D53" s="156"/>
      <c r="E53" s="156"/>
      <c r="F53" s="56"/>
      <c r="G53" s="56"/>
      <c r="H53" s="56"/>
      <c r="I53" s="56"/>
      <c r="J53" s="57">
        <f>SUM(J13:J52)-J15-J16</f>
        <v>4017411.7800000003</v>
      </c>
      <c r="K53" s="57"/>
      <c r="L53" s="57">
        <f>L13+L14+L17+L18+L19+L20+L21+L22+L23+L24+L25+L26+L27+L28+L31+L32+L33+L34+L35+L36+L37+L38+L39+L40+L41+L42+L43+L44+L45+L46+L47+L48+L49+L50</f>
        <v>10885042.54</v>
      </c>
      <c r="M53" s="57"/>
      <c r="N53" s="57">
        <f>SUM(N13:N51)</f>
        <v>1446790.65</v>
      </c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:25" s="73" customFormat="1" ht="60">
      <c r="A54" s="100">
        <v>1</v>
      </c>
      <c r="B54" s="100" t="s">
        <v>406</v>
      </c>
      <c r="C54" s="101" t="s">
        <v>434</v>
      </c>
      <c r="D54" s="100" t="s">
        <v>199</v>
      </c>
      <c r="E54" s="100" t="s">
        <v>200</v>
      </c>
      <c r="F54" s="100" t="s">
        <v>201</v>
      </c>
      <c r="G54" s="100" t="s">
        <v>78</v>
      </c>
      <c r="H54" s="102" t="s">
        <v>407</v>
      </c>
      <c r="I54" s="100" t="s">
        <v>202</v>
      </c>
      <c r="J54" s="103">
        <v>300000</v>
      </c>
      <c r="K54" s="103" t="s">
        <v>203</v>
      </c>
      <c r="L54" s="104">
        <v>166137</v>
      </c>
      <c r="M54" s="100" t="s">
        <v>202</v>
      </c>
      <c r="N54" s="104">
        <v>166137</v>
      </c>
      <c r="O54" s="103" t="s">
        <v>203</v>
      </c>
      <c r="P54" s="100" t="s">
        <v>408</v>
      </c>
      <c r="Q54" s="100" t="s">
        <v>204</v>
      </c>
      <c r="R54" s="100" t="s">
        <v>205</v>
      </c>
      <c r="S54" s="100"/>
      <c r="T54" s="100" t="s">
        <v>99</v>
      </c>
      <c r="U54" s="100">
        <v>101003</v>
      </c>
      <c r="V54" s="100" t="s">
        <v>206</v>
      </c>
      <c r="W54" s="105">
        <v>90000916032</v>
      </c>
      <c r="X54" s="100" t="s">
        <v>207</v>
      </c>
      <c r="Y54" s="65" t="s">
        <v>85</v>
      </c>
    </row>
    <row r="55" spans="1:25" s="73" customFormat="1" ht="60">
      <c r="A55" s="65">
        <v>2</v>
      </c>
      <c r="B55" s="65" t="s">
        <v>121</v>
      </c>
      <c r="C55" s="65" t="s">
        <v>435</v>
      </c>
      <c r="D55" s="65" t="s">
        <v>123</v>
      </c>
      <c r="E55" s="65" t="s">
        <v>208</v>
      </c>
      <c r="F55" s="65" t="s">
        <v>105</v>
      </c>
      <c r="G55" s="65" t="s">
        <v>78</v>
      </c>
      <c r="H55" s="60">
        <v>1751591.5</v>
      </c>
      <c r="I55" s="65" t="s">
        <v>125</v>
      </c>
      <c r="J55" s="60">
        <v>0</v>
      </c>
      <c r="K55" s="65" t="s">
        <v>132</v>
      </c>
      <c r="L55" s="46">
        <f>1438971.5+N55</f>
        <v>1438971.5</v>
      </c>
      <c r="M55" s="65" t="s">
        <v>132</v>
      </c>
      <c r="N55" s="106">
        <v>0</v>
      </c>
      <c r="O55" s="65" t="s">
        <v>132</v>
      </c>
      <c r="P55" s="65"/>
      <c r="Q55" s="65" t="s">
        <v>209</v>
      </c>
      <c r="R55" s="65" t="s">
        <v>210</v>
      </c>
      <c r="S55" s="65">
        <v>105010</v>
      </c>
      <c r="T55" s="65" t="s">
        <v>130</v>
      </c>
      <c r="U55" s="65" t="s">
        <v>211</v>
      </c>
      <c r="V55" s="65" t="s">
        <v>111</v>
      </c>
      <c r="W55" s="65"/>
      <c r="X55" s="65" t="s">
        <v>209</v>
      </c>
      <c r="Y55" s="65" t="s">
        <v>95</v>
      </c>
    </row>
    <row r="56" spans="1:25" s="110" customFormat="1" ht="60.75" customHeight="1">
      <c r="A56" s="150">
        <v>3</v>
      </c>
      <c r="B56" s="148" t="s">
        <v>212</v>
      </c>
      <c r="C56" s="148" t="s">
        <v>238</v>
      </c>
      <c r="D56" s="148" t="s">
        <v>213</v>
      </c>
      <c r="E56" s="148" t="s">
        <v>214</v>
      </c>
      <c r="F56" s="148" t="s">
        <v>198</v>
      </c>
      <c r="G56" s="148" t="s">
        <v>78</v>
      </c>
      <c r="H56" s="107">
        <v>3893375</v>
      </c>
      <c r="I56" s="65"/>
      <c r="J56" s="108">
        <f>SUM(J57:J68)</f>
        <v>112887</v>
      </c>
      <c r="K56" s="66"/>
      <c r="L56" s="109">
        <f>L57</f>
        <v>1211298029</v>
      </c>
      <c r="M56" s="66"/>
      <c r="N56" s="109">
        <v>0</v>
      </c>
      <c r="O56" s="66"/>
      <c r="P56" s="150" t="s">
        <v>410</v>
      </c>
      <c r="Q56" s="150" t="s">
        <v>215</v>
      </c>
      <c r="R56" s="150" t="s">
        <v>216</v>
      </c>
      <c r="S56" s="150">
        <v>5010306</v>
      </c>
      <c r="T56" s="150" t="s">
        <v>159</v>
      </c>
      <c r="U56" s="150">
        <v>104002</v>
      </c>
      <c r="V56" s="150" t="s">
        <v>111</v>
      </c>
      <c r="W56" s="151" t="s">
        <v>217</v>
      </c>
      <c r="X56" s="152" t="s">
        <v>218</v>
      </c>
      <c r="Y56" s="150" t="s">
        <v>219</v>
      </c>
    </row>
    <row r="57" spans="1:25" s="110" customFormat="1" ht="24">
      <c r="A57" s="150"/>
      <c r="B57" s="148"/>
      <c r="C57" s="148"/>
      <c r="D57" s="148"/>
      <c r="E57" s="148"/>
      <c r="F57" s="148"/>
      <c r="G57" s="148"/>
      <c r="H57" s="107">
        <v>882301</v>
      </c>
      <c r="I57" s="65" t="s">
        <v>220</v>
      </c>
      <c r="J57" s="111">
        <v>64713</v>
      </c>
      <c r="K57" s="66" t="s">
        <v>220</v>
      </c>
      <c r="L57" s="154">
        <f>309439259+0+267755244+634103526</f>
        <v>1211298029</v>
      </c>
      <c r="M57" s="66" t="s">
        <v>220</v>
      </c>
      <c r="N57" s="154">
        <v>0</v>
      </c>
      <c r="O57" s="66" t="s">
        <v>220</v>
      </c>
      <c r="P57" s="150"/>
      <c r="Q57" s="150"/>
      <c r="R57" s="150"/>
      <c r="S57" s="150"/>
      <c r="T57" s="150"/>
      <c r="U57" s="150"/>
      <c r="V57" s="150"/>
      <c r="W57" s="150"/>
      <c r="X57" s="152"/>
      <c r="Y57" s="150"/>
    </row>
    <row r="58" spans="1:25" s="110" customFormat="1" ht="24">
      <c r="A58" s="150"/>
      <c r="B58" s="148"/>
      <c r="C58" s="148"/>
      <c r="D58" s="148"/>
      <c r="E58" s="148"/>
      <c r="F58" s="148"/>
      <c r="G58" s="148"/>
      <c r="H58" s="107">
        <v>796</v>
      </c>
      <c r="I58" s="65" t="s">
        <v>221</v>
      </c>
      <c r="J58" s="111">
        <v>0</v>
      </c>
      <c r="K58" s="66" t="s">
        <v>221</v>
      </c>
      <c r="L58" s="154"/>
      <c r="M58" s="66" t="s">
        <v>221</v>
      </c>
      <c r="N58" s="154"/>
      <c r="O58" s="66" t="s">
        <v>221</v>
      </c>
      <c r="P58" s="150"/>
      <c r="Q58" s="150"/>
      <c r="R58" s="150"/>
      <c r="S58" s="150"/>
      <c r="T58" s="150"/>
      <c r="U58" s="150"/>
      <c r="V58" s="150"/>
      <c r="W58" s="150"/>
      <c r="X58" s="152"/>
      <c r="Y58" s="150"/>
    </row>
    <row r="59" spans="1:25" s="110" customFormat="1" ht="24">
      <c r="A59" s="150"/>
      <c r="B59" s="148"/>
      <c r="C59" s="148"/>
      <c r="D59" s="148"/>
      <c r="E59" s="148"/>
      <c r="F59" s="148"/>
      <c r="G59" s="148"/>
      <c r="H59" s="107">
        <v>28545</v>
      </c>
      <c r="I59" s="65" t="s">
        <v>222</v>
      </c>
      <c r="J59" s="111">
        <v>1000</v>
      </c>
      <c r="K59" s="66" t="s">
        <v>222</v>
      </c>
      <c r="L59" s="154"/>
      <c r="M59" s="66" t="s">
        <v>222</v>
      </c>
      <c r="N59" s="154"/>
      <c r="O59" s="66" t="s">
        <v>222</v>
      </c>
      <c r="P59" s="150"/>
      <c r="Q59" s="150"/>
      <c r="R59" s="150"/>
      <c r="S59" s="150"/>
      <c r="T59" s="150"/>
      <c r="U59" s="150"/>
      <c r="V59" s="150"/>
      <c r="W59" s="150"/>
      <c r="X59" s="152"/>
      <c r="Y59" s="150"/>
    </row>
    <row r="60" spans="1:25" s="110" customFormat="1" ht="36">
      <c r="A60" s="150"/>
      <c r="B60" s="148"/>
      <c r="C60" s="148"/>
      <c r="D60" s="148"/>
      <c r="E60" s="148"/>
      <c r="F60" s="148"/>
      <c r="G60" s="148"/>
      <c r="H60" s="107">
        <v>1555367</v>
      </c>
      <c r="I60" s="65" t="s">
        <v>223</v>
      </c>
      <c r="J60" s="111">
        <v>0</v>
      </c>
      <c r="K60" s="66" t="s">
        <v>223</v>
      </c>
      <c r="L60" s="154"/>
      <c r="M60" s="66" t="s">
        <v>223</v>
      </c>
      <c r="N60" s="154"/>
      <c r="O60" s="66" t="s">
        <v>223</v>
      </c>
      <c r="P60" s="150"/>
      <c r="Q60" s="150"/>
      <c r="R60" s="150"/>
      <c r="S60" s="150"/>
      <c r="T60" s="150"/>
      <c r="U60" s="150"/>
      <c r="V60" s="150"/>
      <c r="W60" s="150"/>
      <c r="X60" s="152"/>
      <c r="Y60" s="150"/>
    </row>
    <row r="61" spans="1:25" s="110" customFormat="1" ht="36">
      <c r="A61" s="150"/>
      <c r="B61" s="148"/>
      <c r="C61" s="148"/>
      <c r="D61" s="148"/>
      <c r="E61" s="148"/>
      <c r="F61" s="148"/>
      <c r="G61" s="148"/>
      <c r="H61" s="107">
        <v>989661</v>
      </c>
      <c r="I61" s="65" t="s">
        <v>224</v>
      </c>
      <c r="J61" s="111">
        <v>38833</v>
      </c>
      <c r="K61" s="66" t="s">
        <v>224</v>
      </c>
      <c r="L61" s="154"/>
      <c r="M61" s="66" t="s">
        <v>224</v>
      </c>
      <c r="N61" s="154"/>
      <c r="O61" s="66" t="s">
        <v>224</v>
      </c>
      <c r="P61" s="150"/>
      <c r="Q61" s="150"/>
      <c r="R61" s="150"/>
      <c r="S61" s="150"/>
      <c r="T61" s="150"/>
      <c r="U61" s="150"/>
      <c r="V61" s="150"/>
      <c r="W61" s="150"/>
      <c r="X61" s="152"/>
      <c r="Y61" s="150"/>
    </row>
    <row r="62" spans="1:25" s="110" customFormat="1" ht="48">
      <c r="A62" s="150"/>
      <c r="B62" s="148"/>
      <c r="C62" s="148"/>
      <c r="D62" s="148"/>
      <c r="E62" s="148"/>
      <c r="F62" s="148"/>
      <c r="G62" s="148"/>
      <c r="H62" s="107">
        <v>114052</v>
      </c>
      <c r="I62" s="65" t="s">
        <v>225</v>
      </c>
      <c r="J62" s="111">
        <v>0</v>
      </c>
      <c r="K62" s="66" t="s">
        <v>225</v>
      </c>
      <c r="L62" s="154"/>
      <c r="M62" s="66" t="s">
        <v>225</v>
      </c>
      <c r="N62" s="154"/>
      <c r="O62" s="66" t="s">
        <v>225</v>
      </c>
      <c r="P62" s="150"/>
      <c r="Q62" s="150"/>
      <c r="R62" s="150"/>
      <c r="S62" s="150"/>
      <c r="T62" s="150"/>
      <c r="U62" s="150"/>
      <c r="V62" s="150"/>
      <c r="W62" s="150"/>
      <c r="X62" s="152"/>
      <c r="Y62" s="150"/>
    </row>
    <row r="63" spans="1:25" s="110" customFormat="1" ht="48">
      <c r="A63" s="150"/>
      <c r="B63" s="148"/>
      <c r="C63" s="148"/>
      <c r="D63" s="148"/>
      <c r="E63" s="148"/>
      <c r="F63" s="148"/>
      <c r="G63" s="148"/>
      <c r="H63" s="107">
        <v>96859</v>
      </c>
      <c r="I63" s="65" t="s">
        <v>226</v>
      </c>
      <c r="J63" s="111">
        <v>2832</v>
      </c>
      <c r="K63" s="77" t="s">
        <v>226</v>
      </c>
      <c r="L63" s="154"/>
      <c r="M63" s="77" t="s">
        <v>226</v>
      </c>
      <c r="N63" s="154"/>
      <c r="O63" s="77" t="s">
        <v>226</v>
      </c>
      <c r="P63" s="150"/>
      <c r="Q63" s="150"/>
      <c r="R63" s="150"/>
      <c r="S63" s="150"/>
      <c r="T63" s="150"/>
      <c r="U63" s="150"/>
      <c r="V63" s="150"/>
      <c r="W63" s="150"/>
      <c r="X63" s="152"/>
      <c r="Y63" s="150"/>
    </row>
    <row r="64" spans="1:25" s="110" customFormat="1" ht="24">
      <c r="A64" s="150"/>
      <c r="B64" s="148"/>
      <c r="C64" s="148"/>
      <c r="D64" s="148"/>
      <c r="E64" s="148"/>
      <c r="F64" s="148"/>
      <c r="G64" s="148"/>
      <c r="H64" s="107">
        <v>1620</v>
      </c>
      <c r="I64" s="65" t="s">
        <v>227</v>
      </c>
      <c r="J64" s="111">
        <v>60</v>
      </c>
      <c r="K64" s="77" t="s">
        <v>227</v>
      </c>
      <c r="L64" s="154"/>
      <c r="M64" s="77" t="s">
        <v>227</v>
      </c>
      <c r="N64" s="154"/>
      <c r="O64" s="77" t="s">
        <v>227</v>
      </c>
      <c r="P64" s="150"/>
      <c r="Q64" s="150"/>
      <c r="R64" s="150"/>
      <c r="S64" s="150"/>
      <c r="T64" s="150"/>
      <c r="U64" s="150"/>
      <c r="V64" s="150"/>
      <c r="W64" s="150"/>
      <c r="X64" s="152"/>
      <c r="Y64" s="150"/>
    </row>
    <row r="65" spans="1:25" s="110" customFormat="1" ht="24">
      <c r="A65" s="150"/>
      <c r="B65" s="148"/>
      <c r="C65" s="148"/>
      <c r="D65" s="148"/>
      <c r="E65" s="148"/>
      <c r="F65" s="148"/>
      <c r="G65" s="148"/>
      <c r="H65" s="107">
        <v>153200</v>
      </c>
      <c r="I65" s="65" t="s">
        <v>228</v>
      </c>
      <c r="J65" s="111">
        <v>1268</v>
      </c>
      <c r="K65" s="77" t="s">
        <v>228</v>
      </c>
      <c r="L65" s="154"/>
      <c r="M65" s="77" t="s">
        <v>228</v>
      </c>
      <c r="N65" s="154"/>
      <c r="O65" s="77" t="s">
        <v>228</v>
      </c>
      <c r="P65" s="150"/>
      <c r="Q65" s="150"/>
      <c r="R65" s="150"/>
      <c r="S65" s="150"/>
      <c r="T65" s="150"/>
      <c r="U65" s="150"/>
      <c r="V65" s="150"/>
      <c r="W65" s="150"/>
      <c r="X65" s="152"/>
      <c r="Y65" s="150"/>
    </row>
    <row r="66" spans="1:25" s="110" customFormat="1" ht="24">
      <c r="A66" s="150"/>
      <c r="B66" s="148"/>
      <c r="C66" s="148"/>
      <c r="D66" s="148"/>
      <c r="E66" s="148"/>
      <c r="F66" s="148"/>
      <c r="G66" s="148"/>
      <c r="H66" s="107">
        <v>0</v>
      </c>
      <c r="I66" s="65" t="s">
        <v>229</v>
      </c>
      <c r="J66" s="111">
        <v>0</v>
      </c>
      <c r="K66" s="77" t="s">
        <v>229</v>
      </c>
      <c r="L66" s="154"/>
      <c r="M66" s="77" t="s">
        <v>229</v>
      </c>
      <c r="N66" s="154"/>
      <c r="O66" s="77" t="s">
        <v>229</v>
      </c>
      <c r="P66" s="150"/>
      <c r="Q66" s="150"/>
      <c r="R66" s="150"/>
      <c r="S66" s="150"/>
      <c r="T66" s="150"/>
      <c r="U66" s="150"/>
      <c r="V66" s="150"/>
      <c r="W66" s="150"/>
      <c r="X66" s="152"/>
      <c r="Y66" s="150"/>
    </row>
    <row r="67" spans="1:25" s="110" customFormat="1" ht="48">
      <c r="A67" s="150"/>
      <c r="B67" s="148"/>
      <c r="C67" s="148"/>
      <c r="D67" s="148"/>
      <c r="E67" s="148"/>
      <c r="F67" s="148"/>
      <c r="G67" s="148"/>
      <c r="H67" s="107">
        <v>26808</v>
      </c>
      <c r="I67" s="65" t="s">
        <v>230</v>
      </c>
      <c r="J67" s="111">
        <v>650</v>
      </c>
      <c r="K67" s="77" t="s">
        <v>230</v>
      </c>
      <c r="L67" s="154"/>
      <c r="M67" s="77" t="s">
        <v>230</v>
      </c>
      <c r="N67" s="154"/>
      <c r="O67" s="77" t="s">
        <v>230</v>
      </c>
      <c r="P67" s="150"/>
      <c r="Q67" s="150"/>
      <c r="R67" s="150"/>
      <c r="S67" s="150"/>
      <c r="T67" s="150"/>
      <c r="U67" s="150"/>
      <c r="V67" s="150"/>
      <c r="W67" s="150"/>
      <c r="X67" s="152"/>
      <c r="Y67" s="150"/>
    </row>
    <row r="68" spans="1:25" s="110" customFormat="1" ht="12.75">
      <c r="A68" s="150"/>
      <c r="B68" s="148"/>
      <c r="C68" s="148"/>
      <c r="D68" s="148"/>
      <c r="E68" s="148"/>
      <c r="F68" s="148"/>
      <c r="G68" s="148"/>
      <c r="H68" s="107">
        <v>44166</v>
      </c>
      <c r="I68" s="65" t="s">
        <v>231</v>
      </c>
      <c r="J68" s="111">
        <v>3531</v>
      </c>
      <c r="K68" s="77" t="s">
        <v>231</v>
      </c>
      <c r="L68" s="154"/>
      <c r="M68" s="77" t="s">
        <v>231</v>
      </c>
      <c r="N68" s="154"/>
      <c r="O68" s="77" t="s">
        <v>231</v>
      </c>
      <c r="P68" s="150"/>
      <c r="Q68" s="150"/>
      <c r="R68" s="150"/>
      <c r="S68" s="150"/>
      <c r="T68" s="150"/>
      <c r="U68" s="150"/>
      <c r="V68" s="150"/>
      <c r="W68" s="150"/>
      <c r="X68" s="152"/>
      <c r="Y68" s="150"/>
    </row>
    <row r="69" spans="1:25" ht="12.75" customHeight="1">
      <c r="A69" s="150">
        <v>4</v>
      </c>
      <c r="B69" s="148" t="s">
        <v>232</v>
      </c>
      <c r="C69" s="148" t="s">
        <v>233</v>
      </c>
      <c r="D69" s="148" t="s">
        <v>213</v>
      </c>
      <c r="E69" s="148" t="s">
        <v>234</v>
      </c>
      <c r="F69" s="148" t="s">
        <v>198</v>
      </c>
      <c r="G69" s="148" t="s">
        <v>78</v>
      </c>
      <c r="H69" s="107">
        <v>7911012</v>
      </c>
      <c r="I69" s="65"/>
      <c r="J69" s="107">
        <f>SUM(J70:J81)</f>
        <v>516072</v>
      </c>
      <c r="K69" s="66"/>
      <c r="L69" s="109">
        <v>1782173454</v>
      </c>
      <c r="M69" s="66"/>
      <c r="N69" s="109">
        <f>N70</f>
        <v>0</v>
      </c>
      <c r="O69" s="66"/>
      <c r="P69" s="150" t="s">
        <v>411</v>
      </c>
      <c r="Q69" s="150" t="s">
        <v>215</v>
      </c>
      <c r="R69" s="150" t="s">
        <v>216</v>
      </c>
      <c r="S69" s="150">
        <v>5010306</v>
      </c>
      <c r="T69" s="150" t="s">
        <v>159</v>
      </c>
      <c r="U69" s="150">
        <v>104002</v>
      </c>
      <c r="V69" s="150" t="s">
        <v>111</v>
      </c>
      <c r="W69" s="151" t="s">
        <v>235</v>
      </c>
      <c r="X69" s="152" t="s">
        <v>218</v>
      </c>
      <c r="Y69" s="150" t="s">
        <v>236</v>
      </c>
    </row>
    <row r="70" spans="1:25" ht="24">
      <c r="A70" s="150"/>
      <c r="B70" s="148"/>
      <c r="C70" s="148"/>
      <c r="D70" s="148"/>
      <c r="E70" s="148"/>
      <c r="F70" s="148"/>
      <c r="G70" s="148"/>
      <c r="H70" s="107">
        <v>674858</v>
      </c>
      <c r="I70" s="65" t="s">
        <v>220</v>
      </c>
      <c r="J70" s="107">
        <v>61137</v>
      </c>
      <c r="K70" s="66" t="s">
        <v>220</v>
      </c>
      <c r="L70" s="154">
        <f>1782173454+463064156</f>
        <v>2245237610</v>
      </c>
      <c r="M70" s="66" t="s">
        <v>220</v>
      </c>
      <c r="N70" s="155">
        <v>0</v>
      </c>
      <c r="O70" s="66" t="s">
        <v>220</v>
      </c>
      <c r="P70" s="150"/>
      <c r="Q70" s="150"/>
      <c r="R70" s="150"/>
      <c r="S70" s="150"/>
      <c r="T70" s="150"/>
      <c r="U70" s="150"/>
      <c r="V70" s="150"/>
      <c r="W70" s="150"/>
      <c r="X70" s="152"/>
      <c r="Y70" s="150"/>
    </row>
    <row r="71" spans="1:25" ht="24">
      <c r="A71" s="150"/>
      <c r="B71" s="148"/>
      <c r="C71" s="148"/>
      <c r="D71" s="148"/>
      <c r="E71" s="148"/>
      <c r="F71" s="148"/>
      <c r="G71" s="148"/>
      <c r="H71" s="107">
        <v>157165</v>
      </c>
      <c r="I71" s="65" t="s">
        <v>221</v>
      </c>
      <c r="J71" s="107">
        <v>1800</v>
      </c>
      <c r="K71" s="66" t="s">
        <v>221</v>
      </c>
      <c r="L71" s="154"/>
      <c r="M71" s="66" t="s">
        <v>221</v>
      </c>
      <c r="N71" s="155"/>
      <c r="O71" s="66" t="s">
        <v>221</v>
      </c>
      <c r="P71" s="150"/>
      <c r="Q71" s="150"/>
      <c r="R71" s="150"/>
      <c r="S71" s="150"/>
      <c r="T71" s="150"/>
      <c r="U71" s="150"/>
      <c r="V71" s="150"/>
      <c r="W71" s="150"/>
      <c r="X71" s="152"/>
      <c r="Y71" s="150"/>
    </row>
    <row r="72" spans="1:25" ht="24">
      <c r="A72" s="150"/>
      <c r="B72" s="148"/>
      <c r="C72" s="148"/>
      <c r="D72" s="148"/>
      <c r="E72" s="148"/>
      <c r="F72" s="148"/>
      <c r="G72" s="148"/>
      <c r="H72" s="107">
        <v>322003</v>
      </c>
      <c r="I72" s="65" t="s">
        <v>222</v>
      </c>
      <c r="J72" s="107">
        <v>22480</v>
      </c>
      <c r="K72" s="66" t="s">
        <v>222</v>
      </c>
      <c r="L72" s="154"/>
      <c r="M72" s="66" t="s">
        <v>222</v>
      </c>
      <c r="N72" s="155"/>
      <c r="O72" s="66" t="s">
        <v>222</v>
      </c>
      <c r="P72" s="150"/>
      <c r="Q72" s="150"/>
      <c r="R72" s="150"/>
      <c r="S72" s="150"/>
      <c r="T72" s="150"/>
      <c r="U72" s="150"/>
      <c r="V72" s="150"/>
      <c r="W72" s="150"/>
      <c r="X72" s="152"/>
      <c r="Y72" s="150"/>
    </row>
    <row r="73" spans="1:25" ht="36">
      <c r="A73" s="150"/>
      <c r="B73" s="148"/>
      <c r="C73" s="148"/>
      <c r="D73" s="148"/>
      <c r="E73" s="148"/>
      <c r="F73" s="148"/>
      <c r="G73" s="148"/>
      <c r="H73" s="107">
        <v>1133693</v>
      </c>
      <c r="I73" s="65" t="s">
        <v>223</v>
      </c>
      <c r="J73" s="107">
        <v>176119</v>
      </c>
      <c r="K73" s="66" t="s">
        <v>223</v>
      </c>
      <c r="L73" s="154"/>
      <c r="M73" s="66" t="s">
        <v>223</v>
      </c>
      <c r="N73" s="155"/>
      <c r="O73" s="66" t="s">
        <v>223</v>
      </c>
      <c r="P73" s="150"/>
      <c r="Q73" s="150"/>
      <c r="R73" s="150"/>
      <c r="S73" s="150"/>
      <c r="T73" s="150"/>
      <c r="U73" s="150"/>
      <c r="V73" s="150"/>
      <c r="W73" s="150"/>
      <c r="X73" s="152"/>
      <c r="Y73" s="150"/>
    </row>
    <row r="74" spans="1:25" ht="36">
      <c r="A74" s="150"/>
      <c r="B74" s="148"/>
      <c r="C74" s="148"/>
      <c r="D74" s="148"/>
      <c r="E74" s="148"/>
      <c r="F74" s="148"/>
      <c r="G74" s="148"/>
      <c r="H74" s="107">
        <v>2269487</v>
      </c>
      <c r="I74" s="65" t="s">
        <v>224</v>
      </c>
      <c r="J74" s="107">
        <v>32025</v>
      </c>
      <c r="K74" s="66" t="s">
        <v>224</v>
      </c>
      <c r="L74" s="154"/>
      <c r="M74" s="66" t="s">
        <v>224</v>
      </c>
      <c r="N74" s="155"/>
      <c r="O74" s="66" t="s">
        <v>224</v>
      </c>
      <c r="P74" s="150"/>
      <c r="Q74" s="150"/>
      <c r="R74" s="150"/>
      <c r="S74" s="150"/>
      <c r="T74" s="150"/>
      <c r="U74" s="150"/>
      <c r="V74" s="150"/>
      <c r="W74" s="150"/>
      <c r="X74" s="152"/>
      <c r="Y74" s="150"/>
    </row>
    <row r="75" spans="1:25" ht="48">
      <c r="A75" s="150"/>
      <c r="B75" s="148"/>
      <c r="C75" s="148"/>
      <c r="D75" s="148"/>
      <c r="E75" s="148"/>
      <c r="F75" s="148"/>
      <c r="G75" s="148"/>
      <c r="H75" s="107">
        <v>467041</v>
      </c>
      <c r="I75" s="65" t="s">
        <v>225</v>
      </c>
      <c r="J75" s="107">
        <v>25427</v>
      </c>
      <c r="K75" s="66" t="s">
        <v>225</v>
      </c>
      <c r="L75" s="154"/>
      <c r="M75" s="66" t="s">
        <v>225</v>
      </c>
      <c r="N75" s="155"/>
      <c r="O75" s="66" t="s">
        <v>225</v>
      </c>
      <c r="P75" s="150"/>
      <c r="Q75" s="150"/>
      <c r="R75" s="150"/>
      <c r="S75" s="150"/>
      <c r="T75" s="150"/>
      <c r="U75" s="150"/>
      <c r="V75" s="150"/>
      <c r="W75" s="150"/>
      <c r="X75" s="152"/>
      <c r="Y75" s="150"/>
    </row>
    <row r="76" spans="1:25" ht="48">
      <c r="A76" s="150"/>
      <c r="B76" s="148"/>
      <c r="C76" s="148"/>
      <c r="D76" s="148"/>
      <c r="E76" s="148"/>
      <c r="F76" s="148"/>
      <c r="G76" s="148"/>
      <c r="H76" s="107">
        <v>543069</v>
      </c>
      <c r="I76" s="65" t="s">
        <v>226</v>
      </c>
      <c r="J76" s="107">
        <v>8865</v>
      </c>
      <c r="K76" s="77" t="s">
        <v>226</v>
      </c>
      <c r="L76" s="154"/>
      <c r="M76" s="77" t="s">
        <v>226</v>
      </c>
      <c r="N76" s="155"/>
      <c r="O76" s="77" t="s">
        <v>226</v>
      </c>
      <c r="P76" s="150"/>
      <c r="Q76" s="150"/>
      <c r="R76" s="150"/>
      <c r="S76" s="150"/>
      <c r="T76" s="150"/>
      <c r="U76" s="150"/>
      <c r="V76" s="150"/>
      <c r="W76" s="150"/>
      <c r="X76" s="152"/>
      <c r="Y76" s="150"/>
    </row>
    <row r="77" spans="1:25" ht="24">
      <c r="A77" s="150"/>
      <c r="B77" s="148"/>
      <c r="C77" s="148"/>
      <c r="D77" s="148"/>
      <c r="E77" s="148"/>
      <c r="F77" s="148"/>
      <c r="G77" s="148"/>
      <c r="H77" s="107">
        <v>99500</v>
      </c>
      <c r="I77" s="65" t="s">
        <v>227</v>
      </c>
      <c r="J77" s="107">
        <v>16000</v>
      </c>
      <c r="K77" s="77" t="s">
        <v>227</v>
      </c>
      <c r="L77" s="154"/>
      <c r="M77" s="77" t="s">
        <v>227</v>
      </c>
      <c r="N77" s="155"/>
      <c r="O77" s="77" t="s">
        <v>227</v>
      </c>
      <c r="P77" s="150"/>
      <c r="Q77" s="150"/>
      <c r="R77" s="150"/>
      <c r="S77" s="150"/>
      <c r="T77" s="150"/>
      <c r="U77" s="150"/>
      <c r="V77" s="150"/>
      <c r="W77" s="150"/>
      <c r="X77" s="152"/>
      <c r="Y77" s="150"/>
    </row>
    <row r="78" spans="1:25" ht="24">
      <c r="A78" s="150"/>
      <c r="B78" s="148"/>
      <c r="C78" s="148"/>
      <c r="D78" s="148"/>
      <c r="E78" s="148"/>
      <c r="F78" s="148"/>
      <c r="G78" s="148"/>
      <c r="H78" s="107">
        <v>133170</v>
      </c>
      <c r="I78" s="65" t="s">
        <v>228</v>
      </c>
      <c r="J78" s="107">
        <v>5410</v>
      </c>
      <c r="K78" s="77" t="s">
        <v>228</v>
      </c>
      <c r="L78" s="154"/>
      <c r="M78" s="77" t="s">
        <v>228</v>
      </c>
      <c r="N78" s="155"/>
      <c r="O78" s="77" t="s">
        <v>228</v>
      </c>
      <c r="P78" s="150"/>
      <c r="Q78" s="150"/>
      <c r="R78" s="150"/>
      <c r="S78" s="150"/>
      <c r="T78" s="150"/>
      <c r="U78" s="150"/>
      <c r="V78" s="150"/>
      <c r="W78" s="150"/>
      <c r="X78" s="152"/>
      <c r="Y78" s="150"/>
    </row>
    <row r="79" spans="1:25" ht="24">
      <c r="A79" s="150"/>
      <c r="B79" s="148"/>
      <c r="C79" s="148"/>
      <c r="D79" s="148"/>
      <c r="E79" s="148"/>
      <c r="F79" s="148"/>
      <c r="G79" s="148"/>
      <c r="H79" s="107">
        <v>1881274</v>
      </c>
      <c r="I79" s="65" t="s">
        <v>229</v>
      </c>
      <c r="J79" s="107">
        <v>155964</v>
      </c>
      <c r="K79" s="77" t="s">
        <v>229</v>
      </c>
      <c r="L79" s="154"/>
      <c r="M79" s="77" t="s">
        <v>229</v>
      </c>
      <c r="N79" s="155"/>
      <c r="O79" s="77" t="s">
        <v>229</v>
      </c>
      <c r="P79" s="150"/>
      <c r="Q79" s="150"/>
      <c r="R79" s="150"/>
      <c r="S79" s="150"/>
      <c r="T79" s="150"/>
      <c r="U79" s="150"/>
      <c r="V79" s="150"/>
      <c r="W79" s="150"/>
      <c r="X79" s="152"/>
      <c r="Y79" s="150"/>
    </row>
    <row r="80" spans="1:25" ht="48">
      <c r="A80" s="150"/>
      <c r="B80" s="148"/>
      <c r="C80" s="148"/>
      <c r="D80" s="148"/>
      <c r="E80" s="148"/>
      <c r="F80" s="148"/>
      <c r="G80" s="148"/>
      <c r="H80" s="107">
        <v>171543</v>
      </c>
      <c r="I80" s="65" t="s">
        <v>230</v>
      </c>
      <c r="J80" s="107">
        <v>8874</v>
      </c>
      <c r="K80" s="77" t="s">
        <v>230</v>
      </c>
      <c r="L80" s="154"/>
      <c r="M80" s="77" t="s">
        <v>230</v>
      </c>
      <c r="N80" s="155"/>
      <c r="O80" s="77" t="s">
        <v>230</v>
      </c>
      <c r="P80" s="150"/>
      <c r="Q80" s="150"/>
      <c r="R80" s="150"/>
      <c r="S80" s="150"/>
      <c r="T80" s="150"/>
      <c r="U80" s="150"/>
      <c r="V80" s="150"/>
      <c r="W80" s="150"/>
      <c r="X80" s="152"/>
      <c r="Y80" s="150"/>
    </row>
    <row r="81" spans="1:25" ht="12">
      <c r="A81" s="150"/>
      <c r="B81" s="148"/>
      <c r="C81" s="148"/>
      <c r="D81" s="148"/>
      <c r="E81" s="148"/>
      <c r="F81" s="148"/>
      <c r="G81" s="148"/>
      <c r="H81" s="107">
        <v>58209</v>
      </c>
      <c r="I81" s="65" t="s">
        <v>231</v>
      </c>
      <c r="J81" s="107">
        <v>1971</v>
      </c>
      <c r="K81" s="77" t="s">
        <v>231</v>
      </c>
      <c r="L81" s="154"/>
      <c r="M81" s="77" t="s">
        <v>231</v>
      </c>
      <c r="N81" s="155"/>
      <c r="O81" s="77" t="s">
        <v>231</v>
      </c>
      <c r="P81" s="150"/>
      <c r="Q81" s="150"/>
      <c r="R81" s="150"/>
      <c r="S81" s="150"/>
      <c r="T81" s="150"/>
      <c r="U81" s="150"/>
      <c r="V81" s="150"/>
      <c r="W81" s="150"/>
      <c r="X81" s="152"/>
      <c r="Y81" s="150"/>
    </row>
    <row r="82" spans="1:25" ht="13.5" customHeight="1">
      <c r="A82" s="150">
        <v>5</v>
      </c>
      <c r="B82" s="150" t="s">
        <v>237</v>
      </c>
      <c r="C82" s="150" t="s">
        <v>238</v>
      </c>
      <c r="D82" s="150" t="s">
        <v>213</v>
      </c>
      <c r="E82" s="150" t="s">
        <v>239</v>
      </c>
      <c r="F82" s="150" t="s">
        <v>198</v>
      </c>
      <c r="G82" s="150" t="s">
        <v>78</v>
      </c>
      <c r="H82" s="107">
        <f>H83+H84+H85+H86+H87+H88+H89+H90+H91+H92+H93+H94</f>
        <v>700174</v>
      </c>
      <c r="I82" s="65"/>
      <c r="J82" s="107">
        <f>J83+J84+J85+J86+J87+J88+J89+J90+J91+J92+J93+J94</f>
        <v>14115</v>
      </c>
      <c r="K82" s="112"/>
      <c r="L82" s="109">
        <f>L83+L84+L85+L86+L87+L88+L89+L90+L91+L92+L93+L94</f>
        <v>203062032.5</v>
      </c>
      <c r="M82" s="112"/>
      <c r="N82" s="109">
        <f>N83+N84+N85+N86+N87+N88+N89+N90+N91+N92+N93+N94</f>
        <v>25547955.2</v>
      </c>
      <c r="O82" s="112"/>
      <c r="P82" s="150" t="s">
        <v>409</v>
      </c>
      <c r="Q82" s="150" t="s">
        <v>215</v>
      </c>
      <c r="R82" s="150" t="s">
        <v>216</v>
      </c>
      <c r="S82" s="150">
        <v>5010306</v>
      </c>
      <c r="T82" s="150" t="s">
        <v>159</v>
      </c>
      <c r="U82" s="150">
        <v>104002</v>
      </c>
      <c r="V82" s="150" t="s">
        <v>111</v>
      </c>
      <c r="W82" s="151" t="s">
        <v>240</v>
      </c>
      <c r="X82" s="152" t="s">
        <v>218</v>
      </c>
      <c r="Y82" s="150" t="s">
        <v>236</v>
      </c>
    </row>
    <row r="83" spans="1:25" ht="24">
      <c r="A83" s="150"/>
      <c r="B83" s="150"/>
      <c r="C83" s="150"/>
      <c r="D83" s="150"/>
      <c r="E83" s="150"/>
      <c r="F83" s="150"/>
      <c r="G83" s="150"/>
      <c r="H83" s="107">
        <v>239687</v>
      </c>
      <c r="I83" s="65" t="s">
        <v>220</v>
      </c>
      <c r="J83" s="107">
        <v>6972</v>
      </c>
      <c r="K83" s="66" t="s">
        <v>220</v>
      </c>
      <c r="L83" s="153">
        <f>177514077.3+25547955.2</f>
        <v>203062032.5</v>
      </c>
      <c r="M83" s="66" t="s">
        <v>220</v>
      </c>
      <c r="N83" s="153">
        <v>25547955.2</v>
      </c>
      <c r="O83" s="66" t="s">
        <v>220</v>
      </c>
      <c r="P83" s="150"/>
      <c r="Q83" s="150"/>
      <c r="R83" s="150"/>
      <c r="S83" s="150"/>
      <c r="T83" s="150"/>
      <c r="U83" s="150"/>
      <c r="V83" s="150"/>
      <c r="W83" s="150"/>
      <c r="X83" s="152"/>
      <c r="Y83" s="150"/>
    </row>
    <row r="84" spans="1:25" ht="24">
      <c r="A84" s="150"/>
      <c r="B84" s="150"/>
      <c r="C84" s="150"/>
      <c r="D84" s="150"/>
      <c r="E84" s="150"/>
      <c r="F84" s="150"/>
      <c r="G84" s="150"/>
      <c r="H84" s="107">
        <v>63576</v>
      </c>
      <c r="I84" s="65" t="s">
        <v>221</v>
      </c>
      <c r="J84" s="107">
        <v>450</v>
      </c>
      <c r="K84" s="66" t="s">
        <v>221</v>
      </c>
      <c r="L84" s="153"/>
      <c r="M84" s="66" t="s">
        <v>221</v>
      </c>
      <c r="N84" s="153"/>
      <c r="O84" s="66" t="s">
        <v>221</v>
      </c>
      <c r="P84" s="150"/>
      <c r="Q84" s="150"/>
      <c r="R84" s="150"/>
      <c r="S84" s="150"/>
      <c r="T84" s="150"/>
      <c r="U84" s="150"/>
      <c r="V84" s="150"/>
      <c r="W84" s="150"/>
      <c r="X84" s="152"/>
      <c r="Y84" s="150"/>
    </row>
    <row r="85" spans="1:25" ht="24">
      <c r="A85" s="150"/>
      <c r="B85" s="150"/>
      <c r="C85" s="150"/>
      <c r="D85" s="150"/>
      <c r="E85" s="150"/>
      <c r="F85" s="150"/>
      <c r="G85" s="150"/>
      <c r="H85" s="107">
        <v>44726</v>
      </c>
      <c r="I85" s="65" t="s">
        <v>222</v>
      </c>
      <c r="J85" s="107">
        <v>5410</v>
      </c>
      <c r="K85" s="66" t="s">
        <v>222</v>
      </c>
      <c r="L85" s="153"/>
      <c r="M85" s="66" t="s">
        <v>222</v>
      </c>
      <c r="N85" s="153"/>
      <c r="O85" s="66" t="s">
        <v>222</v>
      </c>
      <c r="P85" s="150"/>
      <c r="Q85" s="150"/>
      <c r="R85" s="150"/>
      <c r="S85" s="150"/>
      <c r="T85" s="150"/>
      <c r="U85" s="150"/>
      <c r="V85" s="150"/>
      <c r="W85" s="150"/>
      <c r="X85" s="152"/>
      <c r="Y85" s="150"/>
    </row>
    <row r="86" spans="1:25" ht="36">
      <c r="A86" s="150"/>
      <c r="B86" s="150"/>
      <c r="C86" s="150"/>
      <c r="D86" s="150"/>
      <c r="E86" s="150"/>
      <c r="F86" s="150"/>
      <c r="G86" s="150"/>
      <c r="H86" s="107">
        <v>287320</v>
      </c>
      <c r="I86" s="65" t="s">
        <v>223</v>
      </c>
      <c r="J86" s="107">
        <v>0</v>
      </c>
      <c r="K86" s="66" t="s">
        <v>223</v>
      </c>
      <c r="L86" s="153"/>
      <c r="M86" s="66" t="s">
        <v>223</v>
      </c>
      <c r="N86" s="153"/>
      <c r="O86" s="66" t="s">
        <v>223</v>
      </c>
      <c r="P86" s="150"/>
      <c r="Q86" s="150"/>
      <c r="R86" s="150"/>
      <c r="S86" s="150"/>
      <c r="T86" s="150"/>
      <c r="U86" s="150"/>
      <c r="V86" s="150"/>
      <c r="W86" s="150"/>
      <c r="X86" s="152"/>
      <c r="Y86" s="150"/>
    </row>
    <row r="87" spans="1:25" ht="36">
      <c r="A87" s="150"/>
      <c r="B87" s="150"/>
      <c r="C87" s="150"/>
      <c r="D87" s="150"/>
      <c r="E87" s="150"/>
      <c r="F87" s="150"/>
      <c r="G87" s="150"/>
      <c r="H87" s="107">
        <v>3024</v>
      </c>
      <c r="I87" s="65" t="s">
        <v>224</v>
      </c>
      <c r="J87" s="107">
        <v>0</v>
      </c>
      <c r="K87" s="66" t="s">
        <v>224</v>
      </c>
      <c r="L87" s="153"/>
      <c r="M87" s="66" t="s">
        <v>224</v>
      </c>
      <c r="N87" s="153"/>
      <c r="O87" s="66" t="s">
        <v>224</v>
      </c>
      <c r="P87" s="150"/>
      <c r="Q87" s="150"/>
      <c r="R87" s="150"/>
      <c r="S87" s="150"/>
      <c r="T87" s="150"/>
      <c r="U87" s="150"/>
      <c r="V87" s="150"/>
      <c r="W87" s="150"/>
      <c r="X87" s="152"/>
      <c r="Y87" s="150"/>
    </row>
    <row r="88" spans="1:25" ht="48">
      <c r="A88" s="150"/>
      <c r="B88" s="150"/>
      <c r="C88" s="150"/>
      <c r="D88" s="150"/>
      <c r="E88" s="150"/>
      <c r="F88" s="150"/>
      <c r="G88" s="150"/>
      <c r="H88" s="107">
        <v>4900</v>
      </c>
      <c r="I88" s="65" t="s">
        <v>225</v>
      </c>
      <c r="J88" s="107">
        <v>0</v>
      </c>
      <c r="K88" s="66" t="s">
        <v>225</v>
      </c>
      <c r="L88" s="153"/>
      <c r="M88" s="66" t="s">
        <v>225</v>
      </c>
      <c r="N88" s="153"/>
      <c r="O88" s="66" t="s">
        <v>225</v>
      </c>
      <c r="P88" s="150"/>
      <c r="Q88" s="150"/>
      <c r="R88" s="150"/>
      <c r="S88" s="150"/>
      <c r="T88" s="150"/>
      <c r="U88" s="150"/>
      <c r="V88" s="150"/>
      <c r="W88" s="150"/>
      <c r="X88" s="152"/>
      <c r="Y88" s="150"/>
    </row>
    <row r="89" spans="1:25" ht="48">
      <c r="A89" s="150"/>
      <c r="B89" s="150"/>
      <c r="C89" s="150"/>
      <c r="D89" s="150"/>
      <c r="E89" s="150"/>
      <c r="F89" s="150"/>
      <c r="G89" s="150"/>
      <c r="H89" s="107">
        <v>19793</v>
      </c>
      <c r="I89" s="65" t="s">
        <v>226</v>
      </c>
      <c r="J89" s="107">
        <v>0</v>
      </c>
      <c r="K89" s="77" t="s">
        <v>226</v>
      </c>
      <c r="L89" s="153"/>
      <c r="M89" s="77" t="s">
        <v>226</v>
      </c>
      <c r="N89" s="153"/>
      <c r="O89" s="77" t="s">
        <v>226</v>
      </c>
      <c r="P89" s="150"/>
      <c r="Q89" s="150"/>
      <c r="R89" s="150"/>
      <c r="S89" s="150"/>
      <c r="T89" s="150"/>
      <c r="U89" s="150"/>
      <c r="V89" s="150"/>
      <c r="W89" s="150"/>
      <c r="X89" s="152"/>
      <c r="Y89" s="150"/>
    </row>
    <row r="90" spans="1:25" ht="24">
      <c r="A90" s="150"/>
      <c r="B90" s="150"/>
      <c r="C90" s="150"/>
      <c r="D90" s="150"/>
      <c r="E90" s="150"/>
      <c r="F90" s="150"/>
      <c r="G90" s="150"/>
      <c r="H90" s="107">
        <v>10306</v>
      </c>
      <c r="I90" s="65" t="s">
        <v>227</v>
      </c>
      <c r="J90" s="107">
        <v>1000</v>
      </c>
      <c r="K90" s="77" t="s">
        <v>227</v>
      </c>
      <c r="L90" s="153"/>
      <c r="M90" s="77" t="s">
        <v>227</v>
      </c>
      <c r="N90" s="153"/>
      <c r="O90" s="77" t="s">
        <v>227</v>
      </c>
      <c r="P90" s="150"/>
      <c r="Q90" s="150"/>
      <c r="R90" s="150"/>
      <c r="S90" s="150"/>
      <c r="T90" s="150"/>
      <c r="U90" s="150"/>
      <c r="V90" s="150"/>
      <c r="W90" s="150"/>
      <c r="X90" s="152"/>
      <c r="Y90" s="150"/>
    </row>
    <row r="91" spans="1:25" ht="24">
      <c r="A91" s="150"/>
      <c r="B91" s="150"/>
      <c r="C91" s="150"/>
      <c r="D91" s="150"/>
      <c r="E91" s="150"/>
      <c r="F91" s="150"/>
      <c r="G91" s="150"/>
      <c r="H91" s="107">
        <v>8810</v>
      </c>
      <c r="I91" s="65" t="s">
        <v>228</v>
      </c>
      <c r="J91" s="107">
        <v>198</v>
      </c>
      <c r="K91" s="77" t="s">
        <v>228</v>
      </c>
      <c r="L91" s="153"/>
      <c r="M91" s="77" t="s">
        <v>228</v>
      </c>
      <c r="N91" s="153"/>
      <c r="O91" s="77" t="s">
        <v>228</v>
      </c>
      <c r="P91" s="150"/>
      <c r="Q91" s="150"/>
      <c r="R91" s="150"/>
      <c r="S91" s="150"/>
      <c r="T91" s="150"/>
      <c r="U91" s="150"/>
      <c r="V91" s="150"/>
      <c r="W91" s="150"/>
      <c r="X91" s="152"/>
      <c r="Y91" s="150"/>
    </row>
    <row r="92" spans="1:25" ht="24">
      <c r="A92" s="150"/>
      <c r="B92" s="150"/>
      <c r="C92" s="150"/>
      <c r="D92" s="150"/>
      <c r="E92" s="150"/>
      <c r="F92" s="150"/>
      <c r="G92" s="150"/>
      <c r="H92" s="107">
        <v>0</v>
      </c>
      <c r="I92" s="65" t="s">
        <v>229</v>
      </c>
      <c r="J92" s="107">
        <v>0</v>
      </c>
      <c r="K92" s="77" t="s">
        <v>229</v>
      </c>
      <c r="L92" s="153"/>
      <c r="M92" s="77" t="s">
        <v>229</v>
      </c>
      <c r="N92" s="153"/>
      <c r="O92" s="77" t="s">
        <v>229</v>
      </c>
      <c r="P92" s="150"/>
      <c r="Q92" s="150"/>
      <c r="R92" s="150"/>
      <c r="S92" s="150"/>
      <c r="T92" s="150"/>
      <c r="U92" s="150"/>
      <c r="V92" s="150"/>
      <c r="W92" s="150"/>
      <c r="X92" s="152"/>
      <c r="Y92" s="150"/>
    </row>
    <row r="93" spans="1:25" ht="48">
      <c r="A93" s="150"/>
      <c r="B93" s="150"/>
      <c r="C93" s="150"/>
      <c r="D93" s="150"/>
      <c r="E93" s="150"/>
      <c r="F93" s="150"/>
      <c r="G93" s="150"/>
      <c r="H93" s="107">
        <v>17632</v>
      </c>
      <c r="I93" s="65" t="s">
        <v>230</v>
      </c>
      <c r="J93" s="107">
        <v>85</v>
      </c>
      <c r="K93" s="77" t="s">
        <v>230</v>
      </c>
      <c r="L93" s="153"/>
      <c r="M93" s="77" t="s">
        <v>230</v>
      </c>
      <c r="N93" s="153"/>
      <c r="O93" s="77" t="s">
        <v>230</v>
      </c>
      <c r="P93" s="150"/>
      <c r="Q93" s="150"/>
      <c r="R93" s="150"/>
      <c r="S93" s="150"/>
      <c r="T93" s="150"/>
      <c r="U93" s="150"/>
      <c r="V93" s="150"/>
      <c r="W93" s="150"/>
      <c r="X93" s="152"/>
      <c r="Y93" s="150"/>
    </row>
    <row r="94" spans="1:25" ht="12">
      <c r="A94" s="150"/>
      <c r="B94" s="150"/>
      <c r="C94" s="150"/>
      <c r="D94" s="150"/>
      <c r="E94" s="150"/>
      <c r="F94" s="150"/>
      <c r="G94" s="150"/>
      <c r="H94" s="107">
        <v>400</v>
      </c>
      <c r="I94" s="65" t="s">
        <v>231</v>
      </c>
      <c r="J94" s="107">
        <v>0</v>
      </c>
      <c r="K94" s="77" t="s">
        <v>231</v>
      </c>
      <c r="L94" s="153"/>
      <c r="M94" s="77" t="s">
        <v>231</v>
      </c>
      <c r="N94" s="153"/>
      <c r="O94" s="77" t="s">
        <v>231</v>
      </c>
      <c r="P94" s="150"/>
      <c r="Q94" s="150"/>
      <c r="R94" s="150"/>
      <c r="S94" s="150"/>
      <c r="T94" s="150"/>
      <c r="U94" s="150"/>
      <c r="V94" s="150"/>
      <c r="W94" s="150"/>
      <c r="X94" s="152"/>
      <c r="Y94" s="150"/>
    </row>
    <row r="95" spans="1:25" ht="12">
      <c r="A95" s="150"/>
      <c r="B95" s="150"/>
      <c r="C95" s="150"/>
      <c r="D95" s="150"/>
      <c r="E95" s="150"/>
      <c r="F95" s="150"/>
      <c r="G95" s="150"/>
      <c r="H95" s="107"/>
      <c r="I95" s="65"/>
      <c r="J95" s="107"/>
      <c r="K95" s="66"/>
      <c r="L95" s="51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</row>
    <row r="96" spans="1:25" ht="14.25" customHeight="1" hidden="1">
      <c r="A96" s="150">
        <v>6</v>
      </c>
      <c r="B96" s="65" t="s">
        <v>241</v>
      </c>
      <c r="C96" s="65" t="s">
        <v>242</v>
      </c>
      <c r="D96" s="65" t="s">
        <v>243</v>
      </c>
      <c r="E96" s="65" t="s">
        <v>244</v>
      </c>
      <c r="F96" s="65" t="s">
        <v>245</v>
      </c>
      <c r="G96" s="65" t="s">
        <v>100</v>
      </c>
      <c r="H96" s="65">
        <v>708116</v>
      </c>
      <c r="I96" s="65" t="s">
        <v>246</v>
      </c>
      <c r="J96" s="60">
        <v>0</v>
      </c>
      <c r="K96" s="66" t="s">
        <v>246</v>
      </c>
      <c r="L96" s="51">
        <v>708116</v>
      </c>
      <c r="M96" s="66" t="s">
        <v>246</v>
      </c>
      <c r="N96" s="51">
        <v>0</v>
      </c>
      <c r="O96" s="66" t="s">
        <v>246</v>
      </c>
      <c r="P96" s="150" t="s">
        <v>415</v>
      </c>
      <c r="Q96" s="150" t="s">
        <v>247</v>
      </c>
      <c r="R96" s="150" t="s">
        <v>248</v>
      </c>
      <c r="S96" s="150"/>
      <c r="T96" s="150" t="s">
        <v>245</v>
      </c>
      <c r="U96" s="150"/>
      <c r="V96" s="150"/>
      <c r="W96" s="150"/>
      <c r="X96" s="150" t="s">
        <v>249</v>
      </c>
      <c r="Y96" s="150" t="s">
        <v>95</v>
      </c>
    </row>
    <row r="97" spans="1:25" ht="53.25" customHeight="1">
      <c r="A97" s="150"/>
      <c r="B97" s="65" t="s">
        <v>413</v>
      </c>
      <c r="C97" s="65" t="s">
        <v>436</v>
      </c>
      <c r="D97" s="65" t="s">
        <v>243</v>
      </c>
      <c r="E97" s="65" t="s">
        <v>414</v>
      </c>
      <c r="F97" s="65" t="s">
        <v>245</v>
      </c>
      <c r="G97" s="65" t="s">
        <v>100</v>
      </c>
      <c r="H97" s="60">
        <v>1026980</v>
      </c>
      <c r="I97" s="65" t="s">
        <v>246</v>
      </c>
      <c r="J97" s="60">
        <v>315537</v>
      </c>
      <c r="K97" s="66" t="s">
        <v>246</v>
      </c>
      <c r="L97" s="113">
        <v>315537</v>
      </c>
      <c r="M97" s="66" t="s">
        <v>246</v>
      </c>
      <c r="N97" s="51">
        <v>315537</v>
      </c>
      <c r="O97" s="66" t="s">
        <v>246</v>
      </c>
      <c r="P97" s="150"/>
      <c r="Q97" s="150"/>
      <c r="R97" s="150"/>
      <c r="S97" s="150"/>
      <c r="T97" s="150"/>
      <c r="U97" s="150"/>
      <c r="V97" s="150"/>
      <c r="W97" s="150"/>
      <c r="X97" s="150"/>
      <c r="Y97" s="150"/>
    </row>
    <row r="98" spans="1:25" ht="14.25" customHeight="1" hidden="1">
      <c r="A98" s="150"/>
      <c r="B98" s="65" t="s">
        <v>250</v>
      </c>
      <c r="C98" s="65" t="s">
        <v>251</v>
      </c>
      <c r="D98" s="65" t="s">
        <v>243</v>
      </c>
      <c r="E98" s="65" t="s">
        <v>252</v>
      </c>
      <c r="F98" s="65" t="s">
        <v>245</v>
      </c>
      <c r="G98" s="65" t="s">
        <v>100</v>
      </c>
      <c r="H98" s="65">
        <v>709582</v>
      </c>
      <c r="I98" s="65" t="s">
        <v>246</v>
      </c>
      <c r="J98" s="60">
        <v>0</v>
      </c>
      <c r="K98" s="66" t="s">
        <v>246</v>
      </c>
      <c r="L98" s="113">
        <v>709582</v>
      </c>
      <c r="M98" s="66" t="s">
        <v>246</v>
      </c>
      <c r="N98" s="51">
        <v>0</v>
      </c>
      <c r="O98" s="66" t="s">
        <v>246</v>
      </c>
      <c r="P98" s="150" t="s">
        <v>412</v>
      </c>
      <c r="Q98" s="150"/>
      <c r="R98" s="150"/>
      <c r="S98" s="150"/>
      <c r="T98" s="150"/>
      <c r="U98" s="150"/>
      <c r="V98" s="150"/>
      <c r="W98" s="150"/>
      <c r="X98" s="150"/>
      <c r="Y98" s="150"/>
    </row>
    <row r="99" spans="1:25" ht="57.75" customHeight="1">
      <c r="A99" s="150"/>
      <c r="B99" s="65" t="s">
        <v>253</v>
      </c>
      <c r="C99" s="65" t="s">
        <v>437</v>
      </c>
      <c r="D99" s="65" t="s">
        <v>243</v>
      </c>
      <c r="E99" s="65" t="s">
        <v>254</v>
      </c>
      <c r="F99" s="65" t="s">
        <v>245</v>
      </c>
      <c r="G99" s="65" t="s">
        <v>100</v>
      </c>
      <c r="H99" s="60">
        <v>128373</v>
      </c>
      <c r="I99" s="65" t="s">
        <v>246</v>
      </c>
      <c r="J99" s="60">
        <v>5135</v>
      </c>
      <c r="K99" s="66" t="s">
        <v>246</v>
      </c>
      <c r="L99" s="76">
        <v>128373</v>
      </c>
      <c r="M99" s="66" t="s">
        <v>246</v>
      </c>
      <c r="N99" s="51">
        <v>5135</v>
      </c>
      <c r="O99" s="66" t="s">
        <v>246</v>
      </c>
      <c r="P99" s="150"/>
      <c r="Q99" s="150"/>
      <c r="R99" s="150"/>
      <c r="S99" s="150"/>
      <c r="T99" s="150"/>
      <c r="U99" s="150"/>
      <c r="V99" s="150"/>
      <c r="W99" s="150"/>
      <c r="X99" s="150"/>
      <c r="Y99" s="150"/>
    </row>
    <row r="100" spans="1:25" ht="57" customHeight="1">
      <c r="A100" s="66">
        <v>7</v>
      </c>
      <c r="B100" s="65" t="s">
        <v>255</v>
      </c>
      <c r="C100" s="65" t="s">
        <v>256</v>
      </c>
      <c r="D100" s="65" t="s">
        <v>257</v>
      </c>
      <c r="E100" s="65" t="s">
        <v>258</v>
      </c>
      <c r="F100" s="65" t="s">
        <v>198</v>
      </c>
      <c r="G100" s="65" t="s">
        <v>78</v>
      </c>
      <c r="H100" s="60">
        <v>495.2</v>
      </c>
      <c r="I100" s="65" t="s">
        <v>259</v>
      </c>
      <c r="J100" s="60" t="s">
        <v>260</v>
      </c>
      <c r="K100" s="66" t="s">
        <v>259</v>
      </c>
      <c r="L100" s="75">
        <f>39717.5+97928.3+42539.5+19903.5</f>
        <v>200088.8</v>
      </c>
      <c r="M100" s="66" t="s">
        <v>259</v>
      </c>
      <c r="N100" s="75">
        <v>19903.5</v>
      </c>
      <c r="O100" s="66" t="s">
        <v>259</v>
      </c>
      <c r="P100" s="66"/>
      <c r="Q100" s="66" t="s">
        <v>261</v>
      </c>
      <c r="R100" s="66" t="s">
        <v>216</v>
      </c>
      <c r="S100" s="66"/>
      <c r="T100" s="66" t="s">
        <v>262</v>
      </c>
      <c r="U100" s="66" t="s">
        <v>263</v>
      </c>
      <c r="V100" s="66" t="s">
        <v>83</v>
      </c>
      <c r="W100" s="66"/>
      <c r="X100" s="66"/>
      <c r="Y100" s="66"/>
    </row>
    <row r="101" spans="1:25" ht="57" customHeight="1">
      <c r="A101" s="66">
        <v>8</v>
      </c>
      <c r="B101" s="65">
        <v>401264760</v>
      </c>
      <c r="C101" s="65" t="s">
        <v>438</v>
      </c>
      <c r="D101" s="65" t="s">
        <v>417</v>
      </c>
      <c r="E101" s="65" t="s">
        <v>418</v>
      </c>
      <c r="F101" s="65" t="s">
        <v>198</v>
      </c>
      <c r="G101" s="65" t="s">
        <v>78</v>
      </c>
      <c r="H101" s="60">
        <v>100000</v>
      </c>
      <c r="I101" s="65" t="s">
        <v>419</v>
      </c>
      <c r="J101" s="60">
        <v>4061</v>
      </c>
      <c r="K101" s="65" t="s">
        <v>419</v>
      </c>
      <c r="L101" s="75">
        <v>4061</v>
      </c>
      <c r="M101" s="65" t="s">
        <v>419</v>
      </c>
      <c r="N101" s="75">
        <v>4061</v>
      </c>
      <c r="O101" s="65" t="s">
        <v>419</v>
      </c>
      <c r="P101" s="66"/>
      <c r="Q101" s="66" t="s">
        <v>420</v>
      </c>
      <c r="R101" s="66" t="s">
        <v>216</v>
      </c>
      <c r="S101" s="66">
        <v>10061</v>
      </c>
      <c r="T101" s="66" t="s">
        <v>421</v>
      </c>
      <c r="U101" s="66">
        <v>105003</v>
      </c>
      <c r="V101" s="66" t="s">
        <v>83</v>
      </c>
      <c r="W101" s="55" t="s">
        <v>440</v>
      </c>
      <c r="X101" s="66" t="s">
        <v>421</v>
      </c>
      <c r="Y101" s="66" t="s">
        <v>422</v>
      </c>
    </row>
    <row r="102" spans="1:37" s="67" customFormat="1" ht="87" customHeight="1">
      <c r="A102" s="67">
        <v>9</v>
      </c>
      <c r="C102" s="67" t="s">
        <v>392</v>
      </c>
      <c r="D102" s="67" t="s">
        <v>377</v>
      </c>
      <c r="E102" s="67" t="s">
        <v>378</v>
      </c>
      <c r="F102" s="67" t="s">
        <v>105</v>
      </c>
      <c r="G102" s="67" t="s">
        <v>100</v>
      </c>
      <c r="H102" s="68">
        <v>48895</v>
      </c>
      <c r="I102" s="67" t="s">
        <v>379</v>
      </c>
      <c r="J102" s="68" t="s">
        <v>380</v>
      </c>
      <c r="K102" s="67" t="s">
        <v>381</v>
      </c>
      <c r="L102" s="69">
        <v>33855.5</v>
      </c>
      <c r="M102" s="67" t="s">
        <v>379</v>
      </c>
      <c r="N102" s="69">
        <v>0</v>
      </c>
      <c r="O102" s="67" t="s">
        <v>381</v>
      </c>
      <c r="P102" s="67" t="s">
        <v>382</v>
      </c>
      <c r="Q102" s="67" t="s">
        <v>383</v>
      </c>
      <c r="R102" s="67" t="s">
        <v>384</v>
      </c>
      <c r="T102" s="67" t="s">
        <v>385</v>
      </c>
      <c r="U102" s="67">
        <v>104006</v>
      </c>
      <c r="V102" s="67" t="s">
        <v>111</v>
      </c>
      <c r="X102" s="67" t="s">
        <v>383</v>
      </c>
      <c r="Y102" s="67" t="s">
        <v>95</v>
      </c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</row>
    <row r="103" spans="1:37" s="67" customFormat="1" ht="63.75" customHeight="1">
      <c r="A103" s="67">
        <v>10</v>
      </c>
      <c r="C103" s="67" t="s">
        <v>362</v>
      </c>
      <c r="D103" s="67" t="s">
        <v>377</v>
      </c>
      <c r="E103" s="67" t="s">
        <v>386</v>
      </c>
      <c r="F103" s="67" t="s">
        <v>105</v>
      </c>
      <c r="G103" s="67" t="s">
        <v>100</v>
      </c>
      <c r="H103" s="68">
        <v>43813</v>
      </c>
      <c r="I103" s="67" t="s">
        <v>387</v>
      </c>
      <c r="J103" s="68" t="s">
        <v>380</v>
      </c>
      <c r="K103" s="67" t="s">
        <v>388</v>
      </c>
      <c r="L103" s="69">
        <v>30669.1</v>
      </c>
      <c r="M103" s="67" t="s">
        <v>387</v>
      </c>
      <c r="N103" s="69">
        <v>0</v>
      </c>
      <c r="O103" s="67" t="s">
        <v>386</v>
      </c>
      <c r="P103" s="67" t="s">
        <v>389</v>
      </c>
      <c r="Q103" s="67" t="s">
        <v>390</v>
      </c>
      <c r="R103" s="67" t="s">
        <v>391</v>
      </c>
      <c r="T103" s="67" t="s">
        <v>385</v>
      </c>
      <c r="U103" s="67">
        <v>104006</v>
      </c>
      <c r="V103" s="67" t="s">
        <v>111</v>
      </c>
      <c r="X103" s="67" t="s">
        <v>390</v>
      </c>
      <c r="Y103" s="67" t="s">
        <v>95</v>
      </c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</row>
    <row r="104" spans="1:37" s="67" customFormat="1" ht="84" customHeight="1">
      <c r="A104" s="67">
        <v>11</v>
      </c>
      <c r="C104" s="67" t="s">
        <v>393</v>
      </c>
      <c r="D104" s="67" t="s">
        <v>377</v>
      </c>
      <c r="E104" s="67" t="s">
        <v>394</v>
      </c>
      <c r="F104" s="67" t="s">
        <v>105</v>
      </c>
      <c r="G104" s="67" t="s">
        <v>100</v>
      </c>
      <c r="H104" s="68">
        <v>77000</v>
      </c>
      <c r="I104" s="67" t="s">
        <v>379</v>
      </c>
      <c r="J104" s="68" t="s">
        <v>380</v>
      </c>
      <c r="K104" s="67" t="s">
        <v>395</v>
      </c>
      <c r="L104" s="68">
        <v>51000</v>
      </c>
      <c r="M104" s="67" t="s">
        <v>394</v>
      </c>
      <c r="N104" s="68">
        <v>0</v>
      </c>
      <c r="O104" s="67" t="s">
        <v>394</v>
      </c>
      <c r="Q104" s="67" t="s">
        <v>394</v>
      </c>
      <c r="R104" s="67" t="s">
        <v>396</v>
      </c>
      <c r="T104" s="67" t="s">
        <v>385</v>
      </c>
      <c r="U104" s="67">
        <v>104006</v>
      </c>
      <c r="V104" s="67" t="s">
        <v>111</v>
      </c>
      <c r="X104" s="67" t="s">
        <v>394</v>
      </c>
      <c r="Y104" s="67" t="s">
        <v>95</v>
      </c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</row>
    <row r="105" spans="1:37" s="67" customFormat="1" ht="98.25" customHeight="1">
      <c r="A105" s="67">
        <v>12</v>
      </c>
      <c r="C105" s="67" t="s">
        <v>397</v>
      </c>
      <c r="D105" s="67" t="s">
        <v>398</v>
      </c>
      <c r="E105" s="67" t="s">
        <v>399</v>
      </c>
      <c r="F105" s="67" t="s">
        <v>105</v>
      </c>
      <c r="G105" s="67" t="s">
        <v>100</v>
      </c>
      <c r="H105" s="68">
        <v>11380</v>
      </c>
      <c r="I105" s="67" t="s">
        <v>399</v>
      </c>
      <c r="J105" s="68">
        <v>11380</v>
      </c>
      <c r="K105" s="67" t="s">
        <v>399</v>
      </c>
      <c r="L105" s="68">
        <v>5690</v>
      </c>
      <c r="M105" s="67" t="s">
        <v>399</v>
      </c>
      <c r="N105" s="68">
        <v>5690</v>
      </c>
      <c r="O105" s="67" t="s">
        <v>399</v>
      </c>
      <c r="Q105" s="67" t="s">
        <v>400</v>
      </c>
      <c r="R105" s="67" t="s">
        <v>401</v>
      </c>
      <c r="T105" s="67" t="s">
        <v>385</v>
      </c>
      <c r="U105" s="67">
        <v>104006</v>
      </c>
      <c r="V105" s="67" t="s">
        <v>111</v>
      </c>
      <c r="X105" s="67" t="s">
        <v>400</v>
      </c>
      <c r="Y105" s="67" t="s">
        <v>95</v>
      </c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</row>
  </sheetData>
  <sheetProtection/>
  <mergeCells count="119">
    <mergeCell ref="C9:C11"/>
    <mergeCell ref="E9:E11"/>
    <mergeCell ref="F9:F11"/>
    <mergeCell ref="Q8:Q11"/>
    <mergeCell ref="R8:R11"/>
    <mergeCell ref="T8:T11"/>
    <mergeCell ref="A6:P6"/>
    <mergeCell ref="A8:A11"/>
    <mergeCell ref="B8:C8"/>
    <mergeCell ref="D8:D11"/>
    <mergeCell ref="E8:G8"/>
    <mergeCell ref="S8:S11"/>
    <mergeCell ref="L8:O8"/>
    <mergeCell ref="J9:K10"/>
    <mergeCell ref="L9:M10"/>
    <mergeCell ref="B9:B11"/>
    <mergeCell ref="A1:P1"/>
    <mergeCell ref="A2:P2"/>
    <mergeCell ref="A3:P3"/>
    <mergeCell ref="A4:P4"/>
    <mergeCell ref="A5:P5"/>
    <mergeCell ref="G9:G11"/>
    <mergeCell ref="N9:O10"/>
    <mergeCell ref="H9:I10"/>
    <mergeCell ref="P8:P11"/>
    <mergeCell ref="H8:K8"/>
    <mergeCell ref="X14:X16"/>
    <mergeCell ref="U8:U11"/>
    <mergeCell ref="V8:V11"/>
    <mergeCell ref="W8:W11"/>
    <mergeCell ref="X8:X11"/>
    <mergeCell ref="Y14:Y16"/>
    <mergeCell ref="W14:W16"/>
    <mergeCell ref="Y8:Y11"/>
    <mergeCell ref="B14:B16"/>
    <mergeCell ref="C14:C16"/>
    <mergeCell ref="D14:D16"/>
    <mergeCell ref="E14:E16"/>
    <mergeCell ref="F14:F16"/>
    <mergeCell ref="G14:G16"/>
    <mergeCell ref="R14:R16"/>
    <mergeCell ref="T14:T16"/>
    <mergeCell ref="A53:E53"/>
    <mergeCell ref="L57:L68"/>
    <mergeCell ref="N57:N68"/>
    <mergeCell ref="X56:X68"/>
    <mergeCell ref="U56:U68"/>
    <mergeCell ref="A14:A16"/>
    <mergeCell ref="U14:U16"/>
    <mergeCell ref="V14:V16"/>
    <mergeCell ref="Q14:Q16"/>
    <mergeCell ref="S14:S16"/>
    <mergeCell ref="Y69:Y81"/>
    <mergeCell ref="P56:P68"/>
    <mergeCell ref="P69:P81"/>
    <mergeCell ref="Y56:Y68"/>
    <mergeCell ref="T69:T81"/>
    <mergeCell ref="R56:R68"/>
    <mergeCell ref="S56:S68"/>
    <mergeCell ref="X69:X81"/>
    <mergeCell ref="D56:D68"/>
    <mergeCell ref="W69:W81"/>
    <mergeCell ref="V56:V68"/>
    <mergeCell ref="W56:W68"/>
    <mergeCell ref="L70:L81"/>
    <mergeCell ref="N70:N81"/>
    <mergeCell ref="T56:T68"/>
    <mergeCell ref="Q56:Q68"/>
    <mergeCell ref="U69:U81"/>
    <mergeCell ref="V69:V81"/>
    <mergeCell ref="R69:R81"/>
    <mergeCell ref="S69:S81"/>
    <mergeCell ref="Q69:Q81"/>
    <mergeCell ref="Y82:Y94"/>
    <mergeCell ref="L83:L94"/>
    <mergeCell ref="N83:N94"/>
    <mergeCell ref="U82:U94"/>
    <mergeCell ref="P82:P94"/>
    <mergeCell ref="Q82:Q94"/>
    <mergeCell ref="R82:R94"/>
    <mergeCell ref="T82:T94"/>
    <mergeCell ref="P98:P99"/>
    <mergeCell ref="Y96:Y99"/>
    <mergeCell ref="V96:V99"/>
    <mergeCell ref="T96:T99"/>
    <mergeCell ref="U96:U99"/>
    <mergeCell ref="W96:W99"/>
    <mergeCell ref="S96:S99"/>
    <mergeCell ref="X96:X99"/>
    <mergeCell ref="A96:A99"/>
    <mergeCell ref="P96:P97"/>
    <mergeCell ref="A69:A81"/>
    <mergeCell ref="E69:E81"/>
    <mergeCell ref="W82:W94"/>
    <mergeCell ref="X82:X94"/>
    <mergeCell ref="Q96:Q99"/>
    <mergeCell ref="R96:R99"/>
    <mergeCell ref="S82:S94"/>
    <mergeCell ref="V82:V94"/>
    <mergeCell ref="A56:A68"/>
    <mergeCell ref="B56:B68"/>
    <mergeCell ref="F82:F95"/>
    <mergeCell ref="G82:G95"/>
    <mergeCell ref="B69:B81"/>
    <mergeCell ref="C69:C81"/>
    <mergeCell ref="F69:F81"/>
    <mergeCell ref="G69:G81"/>
    <mergeCell ref="E82:E95"/>
    <mergeCell ref="C56:C68"/>
    <mergeCell ref="A28:A30"/>
    <mergeCell ref="J28:J30"/>
    <mergeCell ref="A82:A95"/>
    <mergeCell ref="E56:E68"/>
    <mergeCell ref="F56:F68"/>
    <mergeCell ref="G56:G68"/>
    <mergeCell ref="D69:D81"/>
    <mergeCell ref="B82:B95"/>
    <mergeCell ref="C82:C95"/>
    <mergeCell ref="D82:D95"/>
  </mergeCells>
  <printOptions/>
  <pageMargins left="0.16" right="0.16" top="0.19" bottom="1" header="0.16" footer="0.5"/>
  <pageSetup horizontalDpi="600" verticalDpi="600" orientation="landscape" scale="30" r:id="rId3"/>
  <rowBreaks count="2" manualBreakCount="2">
    <brk id="32" max="36" man="1"/>
    <brk id="53" max="255" man="1"/>
  </rowBreaks>
  <colBreaks count="1" manualBreakCount="1">
    <brk id="25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96"/>
  <sheetViews>
    <sheetView zoomScalePageLayoutView="0" workbookViewId="0" topLeftCell="A1">
      <selection activeCell="E9" sqref="E9:E13"/>
    </sheetView>
  </sheetViews>
  <sheetFormatPr defaultColWidth="9.140625" defaultRowHeight="12.75"/>
  <cols>
    <col min="1" max="1" width="3.421875" style="129" customWidth="1"/>
    <col min="2" max="2" width="30.421875" style="129" customWidth="1"/>
    <col min="3" max="3" width="19.140625" style="129" customWidth="1"/>
    <col min="4" max="4" width="25.7109375" style="129" customWidth="1"/>
    <col min="5" max="5" width="22.421875" style="129" customWidth="1"/>
    <col min="6" max="6" width="11.7109375" style="129" customWidth="1"/>
    <col min="7" max="7" width="17.8515625" style="129" customWidth="1"/>
    <col min="8" max="8" width="14.7109375" style="129" customWidth="1"/>
    <col min="9" max="9" width="15.8515625" style="129" customWidth="1"/>
    <col min="10" max="10" width="25.28125" style="129" customWidth="1"/>
    <col min="11" max="11" width="8.8515625" style="129" customWidth="1"/>
    <col min="12" max="12" width="16.7109375" style="129" customWidth="1"/>
    <col min="13" max="13" width="15.140625" style="129" customWidth="1"/>
    <col min="14" max="14" width="14.140625" style="129" bestFit="1" customWidth="1"/>
    <col min="15" max="15" width="8.7109375" style="129" customWidth="1"/>
    <col min="16" max="16" width="16.00390625" style="129" customWidth="1"/>
    <col min="17" max="17" width="15.140625" style="129" customWidth="1"/>
    <col min="18" max="18" width="14.28125" style="129" bestFit="1" customWidth="1"/>
    <col min="19" max="19" width="22.28125" style="129" customWidth="1"/>
    <col min="20" max="20" width="12.57421875" style="129" customWidth="1"/>
    <col min="21" max="21" width="14.421875" style="129" customWidth="1"/>
    <col min="22" max="22" width="19.00390625" style="129" customWidth="1"/>
    <col min="23" max="23" width="18.28125" style="129" customWidth="1"/>
    <col min="24" max="24" width="11.421875" style="129" customWidth="1"/>
    <col min="25" max="25" width="30.57421875" style="129" customWidth="1"/>
    <col min="26" max="26" width="19.421875" style="129" customWidth="1"/>
    <col min="27" max="27" width="17.8515625" style="129" customWidth="1"/>
    <col min="28" max="28" width="21.28125" style="129" customWidth="1"/>
    <col min="29" max="29" width="18.57421875" style="129" customWidth="1"/>
    <col min="30" max="30" width="8.7109375" style="129" customWidth="1"/>
    <col min="31" max="31" width="15.8515625" style="129" customWidth="1"/>
    <col min="32" max="32" width="13.8515625" style="129" customWidth="1"/>
    <col min="33" max="33" width="16.7109375" style="129" customWidth="1"/>
    <col min="34" max="34" width="13.28125" style="129" customWidth="1"/>
    <col min="35" max="35" width="14.00390625" style="129" customWidth="1"/>
    <col min="36" max="36" width="12.00390625" style="129" customWidth="1"/>
    <col min="37" max="37" width="10.28125" style="129" customWidth="1"/>
    <col min="38" max="38" width="17.7109375" style="129" customWidth="1"/>
    <col min="39" max="39" width="9.28125" style="129" customWidth="1"/>
    <col min="40" max="40" width="11.57421875" style="129" customWidth="1"/>
    <col min="41" max="41" width="12.421875" style="129" customWidth="1"/>
    <col min="42" max="43" width="18.7109375" style="129" customWidth="1"/>
    <col min="44" max="44" width="19.8515625" style="129" customWidth="1"/>
    <col min="45" max="45" width="14.7109375" style="129" customWidth="1"/>
    <col min="46" max="46" width="20.28125" style="129" customWidth="1"/>
    <col min="47" max="47" width="21.140625" style="129" customWidth="1"/>
    <col min="48" max="48" width="16.57421875" style="129" customWidth="1"/>
    <col min="49" max="49" width="19.28125" style="129" customWidth="1"/>
    <col min="50" max="50" width="14.28125" style="129" customWidth="1"/>
    <col min="51" max="51" width="15.421875" style="129" customWidth="1"/>
    <col min="52" max="16384" width="9.140625" style="129" customWidth="1"/>
  </cols>
  <sheetData>
    <row r="1" spans="1:51" s="122" customFormat="1" ht="15">
      <c r="A1" s="165" t="s">
        <v>441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1"/>
    </row>
    <row r="2" spans="1:51" s="122" customFormat="1" ht="15">
      <c r="A2" s="167" t="s">
        <v>442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AY2" s="123"/>
    </row>
    <row r="3" spans="1:51" s="122" customFormat="1" ht="16.5" customHeight="1" thickBot="1">
      <c r="A3" s="167" t="s">
        <v>443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AY3" s="123"/>
    </row>
    <row r="4" spans="1:51" s="73" customFormat="1" ht="13.5" hidden="1" thickBot="1">
      <c r="A4" s="124"/>
      <c r="L4" s="125"/>
      <c r="AY4" s="126"/>
    </row>
    <row r="5" spans="1:51" s="128" customFormat="1" ht="41.25" customHeight="1">
      <c r="A5" s="169" t="s">
        <v>52</v>
      </c>
      <c r="B5" s="171" t="s">
        <v>444</v>
      </c>
      <c r="C5" s="171"/>
      <c r="D5" s="173" t="s">
        <v>445</v>
      </c>
      <c r="E5" s="171" t="s">
        <v>446</v>
      </c>
      <c r="F5" s="171"/>
      <c r="G5" s="171"/>
      <c r="H5" s="171"/>
      <c r="I5" s="171"/>
      <c r="J5" s="171" t="s">
        <v>447</v>
      </c>
      <c r="K5" s="171"/>
      <c r="L5" s="171"/>
      <c r="M5" s="171"/>
      <c r="N5" s="171"/>
      <c r="O5" s="171"/>
      <c r="P5" s="171"/>
      <c r="Q5" s="171"/>
      <c r="R5" s="171"/>
      <c r="S5" s="175" t="s">
        <v>448</v>
      </c>
      <c r="T5" s="176"/>
      <c r="U5" s="176"/>
      <c r="V5" s="176"/>
      <c r="W5" s="176"/>
      <c r="X5" s="176"/>
      <c r="Y5" s="176"/>
      <c r="Z5" s="176"/>
      <c r="AA5" s="177"/>
      <c r="AB5" s="178" t="s">
        <v>449</v>
      </c>
      <c r="AC5" s="171" t="s">
        <v>450</v>
      </c>
      <c r="AD5" s="171"/>
      <c r="AE5" s="171"/>
      <c r="AF5" s="171"/>
      <c r="AG5" s="171"/>
      <c r="AH5" s="171"/>
      <c r="AI5" s="171"/>
      <c r="AJ5" s="171"/>
      <c r="AK5" s="171"/>
      <c r="AL5" s="127"/>
      <c r="AM5" s="175" t="s">
        <v>451</v>
      </c>
      <c r="AN5" s="176"/>
      <c r="AO5" s="177"/>
      <c r="AP5" s="178" t="s">
        <v>58</v>
      </c>
      <c r="AQ5" s="178" t="s">
        <v>452</v>
      </c>
      <c r="AR5" s="178" t="s">
        <v>453</v>
      </c>
      <c r="AS5" s="171" t="s">
        <v>454</v>
      </c>
      <c r="AT5" s="171" t="s">
        <v>455</v>
      </c>
      <c r="AU5" s="171" t="s">
        <v>456</v>
      </c>
      <c r="AV5" s="171" t="s">
        <v>457</v>
      </c>
      <c r="AW5" s="171" t="s">
        <v>458</v>
      </c>
      <c r="AX5" s="180" t="s">
        <v>459</v>
      </c>
      <c r="AY5" s="183" t="s">
        <v>460</v>
      </c>
    </row>
    <row r="6" spans="1:51" ht="74.25" customHeight="1">
      <c r="A6" s="170"/>
      <c r="B6" s="172"/>
      <c r="C6" s="172"/>
      <c r="D6" s="174"/>
      <c r="E6" s="172"/>
      <c r="F6" s="172"/>
      <c r="G6" s="172"/>
      <c r="H6" s="172"/>
      <c r="I6" s="172"/>
      <c r="J6" s="172" t="s">
        <v>461</v>
      </c>
      <c r="K6" s="172"/>
      <c r="L6" s="172"/>
      <c r="M6" s="172"/>
      <c r="N6" s="172"/>
      <c r="O6" s="172" t="s">
        <v>74</v>
      </c>
      <c r="P6" s="172"/>
      <c r="Q6" s="172"/>
      <c r="R6" s="172"/>
      <c r="S6" s="179" t="s">
        <v>462</v>
      </c>
      <c r="T6" s="179" t="s">
        <v>463</v>
      </c>
      <c r="U6" s="179" t="s">
        <v>464</v>
      </c>
      <c r="V6" s="172" t="s">
        <v>465</v>
      </c>
      <c r="W6" s="172"/>
      <c r="X6" s="172"/>
      <c r="Y6" s="179" t="s">
        <v>466</v>
      </c>
      <c r="Z6" s="179" t="s">
        <v>467</v>
      </c>
      <c r="AA6" s="179" t="s">
        <v>468</v>
      </c>
      <c r="AB6" s="179"/>
      <c r="AC6" s="179" t="s">
        <v>469</v>
      </c>
      <c r="AD6" s="179" t="s">
        <v>470</v>
      </c>
      <c r="AE6" s="179" t="s">
        <v>471</v>
      </c>
      <c r="AF6" s="172" t="s">
        <v>472</v>
      </c>
      <c r="AG6" s="172"/>
      <c r="AH6" s="172" t="s">
        <v>473</v>
      </c>
      <c r="AI6" s="172"/>
      <c r="AJ6" s="179" t="s">
        <v>474</v>
      </c>
      <c r="AK6" s="179" t="s">
        <v>475</v>
      </c>
      <c r="AL6" s="179" t="s">
        <v>476</v>
      </c>
      <c r="AM6" s="179" t="s">
        <v>477</v>
      </c>
      <c r="AN6" s="179" t="s">
        <v>478</v>
      </c>
      <c r="AO6" s="179" t="s">
        <v>479</v>
      </c>
      <c r="AP6" s="179"/>
      <c r="AQ6" s="179"/>
      <c r="AR6" s="179"/>
      <c r="AS6" s="172"/>
      <c r="AT6" s="172"/>
      <c r="AU6" s="172"/>
      <c r="AV6" s="172"/>
      <c r="AW6" s="172"/>
      <c r="AX6" s="181"/>
      <c r="AY6" s="184"/>
    </row>
    <row r="7" spans="1:51" s="132" customFormat="1" ht="69.75" customHeight="1">
      <c r="A7" s="170"/>
      <c r="B7" s="130" t="s">
        <v>480</v>
      </c>
      <c r="C7" s="131" t="s">
        <v>69</v>
      </c>
      <c r="D7" s="174"/>
      <c r="E7" s="130" t="s">
        <v>481</v>
      </c>
      <c r="F7" s="130" t="s">
        <v>482</v>
      </c>
      <c r="G7" s="130" t="s">
        <v>483</v>
      </c>
      <c r="H7" s="130" t="s">
        <v>484</v>
      </c>
      <c r="I7" s="130" t="s">
        <v>485</v>
      </c>
      <c r="J7" s="130" t="s">
        <v>481</v>
      </c>
      <c r="K7" s="130" t="s">
        <v>482</v>
      </c>
      <c r="L7" s="130" t="s">
        <v>483</v>
      </c>
      <c r="M7" s="130" t="s">
        <v>484</v>
      </c>
      <c r="N7" s="130" t="s">
        <v>485</v>
      </c>
      <c r="O7" s="130" t="s">
        <v>482</v>
      </c>
      <c r="P7" s="130" t="s">
        <v>483</v>
      </c>
      <c r="Q7" s="130" t="s">
        <v>484</v>
      </c>
      <c r="R7" s="130" t="s">
        <v>485</v>
      </c>
      <c r="S7" s="179"/>
      <c r="T7" s="179"/>
      <c r="U7" s="179"/>
      <c r="V7" s="130" t="s">
        <v>486</v>
      </c>
      <c r="W7" s="130" t="s">
        <v>482</v>
      </c>
      <c r="X7" s="130" t="s">
        <v>487</v>
      </c>
      <c r="Y7" s="179"/>
      <c r="Z7" s="179"/>
      <c r="AA7" s="179"/>
      <c r="AB7" s="179"/>
      <c r="AC7" s="179"/>
      <c r="AD7" s="179"/>
      <c r="AE7" s="179"/>
      <c r="AF7" s="130" t="s">
        <v>488</v>
      </c>
      <c r="AG7" s="130" t="s">
        <v>489</v>
      </c>
      <c r="AH7" s="130" t="s">
        <v>490</v>
      </c>
      <c r="AI7" s="130" t="s">
        <v>491</v>
      </c>
      <c r="AJ7" s="179"/>
      <c r="AK7" s="179"/>
      <c r="AL7" s="179"/>
      <c r="AM7" s="179"/>
      <c r="AN7" s="179"/>
      <c r="AO7" s="179"/>
      <c r="AP7" s="179"/>
      <c r="AQ7" s="179"/>
      <c r="AR7" s="179"/>
      <c r="AS7" s="172"/>
      <c r="AT7" s="172"/>
      <c r="AU7" s="172"/>
      <c r="AV7" s="172"/>
      <c r="AW7" s="172"/>
      <c r="AX7" s="182"/>
      <c r="AY7" s="184"/>
    </row>
    <row r="8" spans="1:51" s="132" customFormat="1" ht="18.75" customHeight="1">
      <c r="A8" s="133">
        <v>1</v>
      </c>
      <c r="B8" s="134">
        <v>2</v>
      </c>
      <c r="C8" s="135" t="s">
        <v>1</v>
      </c>
      <c r="D8" s="136">
        <v>4</v>
      </c>
      <c r="E8" s="135" t="s">
        <v>2</v>
      </c>
      <c r="F8" s="136">
        <v>6</v>
      </c>
      <c r="G8" s="134">
        <v>7</v>
      </c>
      <c r="H8" s="135" t="s">
        <v>5</v>
      </c>
      <c r="I8" s="136">
        <v>9</v>
      </c>
      <c r="J8" s="134">
        <v>10</v>
      </c>
      <c r="K8" s="135" t="s">
        <v>8</v>
      </c>
      <c r="L8" s="135" t="s">
        <v>9</v>
      </c>
      <c r="M8" s="135" t="s">
        <v>10</v>
      </c>
      <c r="N8" s="136">
        <v>14</v>
      </c>
      <c r="O8" s="134">
        <v>15</v>
      </c>
      <c r="P8" s="134">
        <v>16</v>
      </c>
      <c r="Q8" s="134">
        <v>17</v>
      </c>
      <c r="R8" s="135" t="s">
        <v>34</v>
      </c>
      <c r="S8" s="136">
        <v>19</v>
      </c>
      <c r="T8" s="136">
        <v>20</v>
      </c>
      <c r="U8" s="136">
        <v>21</v>
      </c>
      <c r="V8" s="134">
        <v>22</v>
      </c>
      <c r="W8" s="135" t="s">
        <v>40</v>
      </c>
      <c r="X8" s="135" t="s">
        <v>41</v>
      </c>
      <c r="Y8" s="135" t="s">
        <v>42</v>
      </c>
      <c r="Z8" s="135" t="s">
        <v>43</v>
      </c>
      <c r="AA8" s="136">
        <v>27</v>
      </c>
      <c r="AB8" s="136">
        <v>28</v>
      </c>
      <c r="AC8" s="134">
        <v>29</v>
      </c>
      <c r="AD8" s="134">
        <v>30</v>
      </c>
      <c r="AE8" s="134">
        <v>31</v>
      </c>
      <c r="AF8" s="136">
        <v>32</v>
      </c>
      <c r="AG8" s="134">
        <v>33</v>
      </c>
      <c r="AH8" s="135" t="s">
        <v>331</v>
      </c>
      <c r="AI8" s="136">
        <v>35</v>
      </c>
      <c r="AJ8" s="136">
        <v>36</v>
      </c>
      <c r="AK8" s="134">
        <v>37</v>
      </c>
      <c r="AL8" s="134">
        <v>38</v>
      </c>
      <c r="AM8" s="135" t="s">
        <v>492</v>
      </c>
      <c r="AN8" s="136">
        <v>40</v>
      </c>
      <c r="AO8" s="134">
        <v>41</v>
      </c>
      <c r="AP8" s="134">
        <v>42</v>
      </c>
      <c r="AQ8" s="134">
        <v>43</v>
      </c>
      <c r="AR8" s="134">
        <v>44</v>
      </c>
      <c r="AS8" s="134">
        <v>45</v>
      </c>
      <c r="AT8" s="134">
        <v>46</v>
      </c>
      <c r="AU8" s="134">
        <v>47</v>
      </c>
      <c r="AV8" s="134">
        <v>48</v>
      </c>
      <c r="AW8" s="134">
        <v>49</v>
      </c>
      <c r="AX8" s="134">
        <v>50</v>
      </c>
      <c r="AY8" s="137">
        <v>51</v>
      </c>
    </row>
    <row r="9" spans="1:51" ht="45.75" customHeight="1">
      <c r="A9" s="172">
        <v>1</v>
      </c>
      <c r="B9" s="172" t="s">
        <v>234</v>
      </c>
      <c r="C9" s="172" t="s">
        <v>233</v>
      </c>
      <c r="D9" s="172" t="s">
        <v>213</v>
      </c>
      <c r="E9" s="172" t="s">
        <v>493</v>
      </c>
      <c r="F9" s="172" t="s">
        <v>494</v>
      </c>
      <c r="G9" s="185">
        <v>2269487</v>
      </c>
      <c r="H9" s="186">
        <v>0</v>
      </c>
      <c r="I9" s="186">
        <v>0</v>
      </c>
      <c r="J9" s="172" t="s">
        <v>493</v>
      </c>
      <c r="K9" s="187">
        <v>3</v>
      </c>
      <c r="L9" s="185">
        <v>907814616</v>
      </c>
      <c r="M9" s="185">
        <v>0</v>
      </c>
      <c r="N9" s="185">
        <v>0</v>
      </c>
      <c r="O9" s="185">
        <v>1</v>
      </c>
      <c r="P9" s="186">
        <v>155435944</v>
      </c>
      <c r="Q9" s="186">
        <v>0</v>
      </c>
      <c r="R9" s="186">
        <v>0</v>
      </c>
      <c r="S9" s="172" t="s">
        <v>493</v>
      </c>
      <c r="T9" s="186">
        <v>0</v>
      </c>
      <c r="U9" s="186">
        <v>0</v>
      </c>
      <c r="V9" s="185">
        <v>907814616</v>
      </c>
      <c r="W9" s="172">
        <v>1</v>
      </c>
      <c r="X9" s="172" t="s">
        <v>495</v>
      </c>
      <c r="Y9" s="185">
        <v>5250001</v>
      </c>
      <c r="Z9" s="172">
        <v>1</v>
      </c>
      <c r="AA9" s="185">
        <v>5250001</v>
      </c>
      <c r="AB9" s="172" t="s">
        <v>496</v>
      </c>
      <c r="AC9" s="172" t="s">
        <v>497</v>
      </c>
      <c r="AD9" s="186">
        <v>0</v>
      </c>
      <c r="AE9" s="186">
        <v>0</v>
      </c>
      <c r="AF9" s="186">
        <v>0</v>
      </c>
      <c r="AG9" s="186">
        <v>0</v>
      </c>
      <c r="AH9" s="186">
        <v>0</v>
      </c>
      <c r="AI9" s="186">
        <v>0</v>
      </c>
      <c r="AJ9" s="186">
        <v>0</v>
      </c>
      <c r="AK9" s="186">
        <v>0</v>
      </c>
      <c r="AL9" s="186">
        <v>0</v>
      </c>
      <c r="AM9" s="186">
        <v>0</v>
      </c>
      <c r="AN9" s="186">
        <v>0</v>
      </c>
      <c r="AO9" s="186">
        <v>0</v>
      </c>
      <c r="AP9" s="186">
        <v>0</v>
      </c>
      <c r="AQ9" s="172" t="s">
        <v>215</v>
      </c>
      <c r="AR9" s="172" t="s">
        <v>216</v>
      </c>
      <c r="AS9" s="172">
        <v>5010306</v>
      </c>
      <c r="AT9" s="172" t="s">
        <v>159</v>
      </c>
      <c r="AU9" s="172">
        <v>104002</v>
      </c>
      <c r="AV9" s="172" t="s">
        <v>111</v>
      </c>
      <c r="AW9" s="172" t="s">
        <v>235</v>
      </c>
      <c r="AX9" s="172" t="s">
        <v>218</v>
      </c>
      <c r="AY9" s="150" t="s">
        <v>236</v>
      </c>
    </row>
    <row r="10" spans="1:51" ht="45.75" customHeight="1">
      <c r="A10" s="172"/>
      <c r="B10" s="172"/>
      <c r="C10" s="172"/>
      <c r="D10" s="172"/>
      <c r="E10" s="172"/>
      <c r="F10" s="172"/>
      <c r="G10" s="185"/>
      <c r="H10" s="186"/>
      <c r="I10" s="186"/>
      <c r="J10" s="172"/>
      <c r="K10" s="187"/>
      <c r="L10" s="185"/>
      <c r="M10" s="185"/>
      <c r="N10" s="185"/>
      <c r="O10" s="185"/>
      <c r="P10" s="186"/>
      <c r="Q10" s="186"/>
      <c r="R10" s="186"/>
      <c r="S10" s="172"/>
      <c r="T10" s="186"/>
      <c r="U10" s="186"/>
      <c r="V10" s="185"/>
      <c r="W10" s="172"/>
      <c r="X10" s="172"/>
      <c r="Y10" s="185"/>
      <c r="Z10" s="172"/>
      <c r="AA10" s="185"/>
      <c r="AB10" s="172"/>
      <c r="AC10" s="172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72"/>
      <c r="AR10" s="172"/>
      <c r="AS10" s="172"/>
      <c r="AT10" s="172"/>
      <c r="AU10" s="172"/>
      <c r="AV10" s="172"/>
      <c r="AW10" s="172"/>
      <c r="AX10" s="172"/>
      <c r="AY10" s="150"/>
    </row>
    <row r="11" spans="1:51" ht="45.75" customHeight="1">
      <c r="A11" s="172"/>
      <c r="B11" s="172"/>
      <c r="C11" s="172"/>
      <c r="D11" s="172"/>
      <c r="E11" s="172"/>
      <c r="F11" s="172"/>
      <c r="G11" s="185"/>
      <c r="H11" s="186"/>
      <c r="I11" s="186"/>
      <c r="J11" s="172"/>
      <c r="K11" s="187"/>
      <c r="L11" s="185"/>
      <c r="M11" s="185"/>
      <c r="N11" s="185"/>
      <c r="O11" s="185"/>
      <c r="P11" s="186"/>
      <c r="Q11" s="186"/>
      <c r="R11" s="186"/>
      <c r="S11" s="172"/>
      <c r="T11" s="186"/>
      <c r="U11" s="186"/>
      <c r="V11" s="185"/>
      <c r="W11" s="172"/>
      <c r="X11" s="172"/>
      <c r="Y11" s="185"/>
      <c r="Z11" s="172"/>
      <c r="AA11" s="185"/>
      <c r="AB11" s="172"/>
      <c r="AC11" s="172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72"/>
      <c r="AR11" s="172"/>
      <c r="AS11" s="172"/>
      <c r="AT11" s="172"/>
      <c r="AU11" s="172"/>
      <c r="AV11" s="172"/>
      <c r="AW11" s="172"/>
      <c r="AX11" s="172"/>
      <c r="AY11" s="150"/>
    </row>
    <row r="12" spans="1:51" ht="45.75" customHeight="1">
      <c r="A12" s="172"/>
      <c r="B12" s="172"/>
      <c r="C12" s="172"/>
      <c r="D12" s="172"/>
      <c r="E12" s="172"/>
      <c r="F12" s="172"/>
      <c r="G12" s="185"/>
      <c r="H12" s="186"/>
      <c r="I12" s="186"/>
      <c r="J12" s="172"/>
      <c r="K12" s="187"/>
      <c r="L12" s="185"/>
      <c r="M12" s="185"/>
      <c r="N12" s="185"/>
      <c r="O12" s="185"/>
      <c r="P12" s="186"/>
      <c r="Q12" s="186"/>
      <c r="R12" s="186"/>
      <c r="S12" s="172"/>
      <c r="T12" s="186"/>
      <c r="U12" s="186"/>
      <c r="V12" s="185"/>
      <c r="W12" s="172"/>
      <c r="X12" s="172"/>
      <c r="Y12" s="185"/>
      <c r="Z12" s="172"/>
      <c r="AA12" s="185"/>
      <c r="AB12" s="172"/>
      <c r="AC12" s="172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72"/>
      <c r="AR12" s="172"/>
      <c r="AS12" s="172"/>
      <c r="AT12" s="172"/>
      <c r="AU12" s="172"/>
      <c r="AV12" s="172"/>
      <c r="AW12" s="172"/>
      <c r="AX12" s="172"/>
      <c r="AY12" s="150"/>
    </row>
    <row r="13" spans="1:51" ht="45.75" customHeight="1">
      <c r="A13" s="172"/>
      <c r="B13" s="172"/>
      <c r="C13" s="172"/>
      <c r="D13" s="172"/>
      <c r="E13" s="172"/>
      <c r="F13" s="172"/>
      <c r="G13" s="185"/>
      <c r="H13" s="186"/>
      <c r="I13" s="186"/>
      <c r="J13" s="172"/>
      <c r="K13" s="187"/>
      <c r="L13" s="185"/>
      <c r="M13" s="185"/>
      <c r="N13" s="185"/>
      <c r="O13" s="185"/>
      <c r="P13" s="186"/>
      <c r="Q13" s="186"/>
      <c r="R13" s="186"/>
      <c r="S13" s="172"/>
      <c r="T13" s="186"/>
      <c r="U13" s="186"/>
      <c r="V13" s="185"/>
      <c r="W13" s="172"/>
      <c r="X13" s="172"/>
      <c r="Y13" s="185"/>
      <c r="Z13" s="172"/>
      <c r="AA13" s="185"/>
      <c r="AB13" s="172"/>
      <c r="AC13" s="172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72"/>
      <c r="AR13" s="172"/>
      <c r="AS13" s="172"/>
      <c r="AT13" s="172"/>
      <c r="AU13" s="172"/>
      <c r="AV13" s="172"/>
      <c r="AW13" s="172"/>
      <c r="AX13" s="172"/>
      <c r="AY13" s="150"/>
    </row>
    <row r="14" spans="1:51" ht="117" customHeight="1">
      <c r="A14" s="172">
        <v>2</v>
      </c>
      <c r="B14" s="172" t="s">
        <v>234</v>
      </c>
      <c r="C14" s="172" t="s">
        <v>233</v>
      </c>
      <c r="D14" s="172" t="s">
        <v>213</v>
      </c>
      <c r="E14" s="172" t="s">
        <v>498</v>
      </c>
      <c r="F14" s="172" t="s">
        <v>494</v>
      </c>
      <c r="G14" s="185">
        <v>613756</v>
      </c>
      <c r="H14" s="186">
        <v>0</v>
      </c>
      <c r="I14" s="186">
        <v>0</v>
      </c>
      <c r="J14" s="172" t="s">
        <v>498</v>
      </c>
      <c r="K14" s="172">
        <v>2</v>
      </c>
      <c r="L14" s="185">
        <v>280903403</v>
      </c>
      <c r="M14" s="185">
        <v>0</v>
      </c>
      <c r="N14" s="185">
        <v>0</v>
      </c>
      <c r="O14" s="185"/>
      <c r="P14" s="172"/>
      <c r="Q14" s="172"/>
      <c r="R14" s="172"/>
      <c r="S14" s="172" t="s">
        <v>498</v>
      </c>
      <c r="T14" s="172"/>
      <c r="U14" s="172"/>
      <c r="V14" s="185">
        <v>280900403</v>
      </c>
      <c r="W14" s="172">
        <v>1</v>
      </c>
      <c r="X14" s="172" t="s">
        <v>495</v>
      </c>
      <c r="Y14" s="185">
        <v>1135000</v>
      </c>
      <c r="Z14" s="172">
        <v>1</v>
      </c>
      <c r="AA14" s="185">
        <v>1135000</v>
      </c>
      <c r="AB14" s="172" t="s">
        <v>496</v>
      </c>
      <c r="AC14" s="172" t="s">
        <v>498</v>
      </c>
      <c r="AD14" s="186">
        <v>0</v>
      </c>
      <c r="AE14" s="186">
        <v>0</v>
      </c>
      <c r="AF14" s="186">
        <v>0</v>
      </c>
      <c r="AG14" s="186">
        <v>0</v>
      </c>
      <c r="AH14" s="186">
        <v>0</v>
      </c>
      <c r="AI14" s="186">
        <v>0</v>
      </c>
      <c r="AJ14" s="186">
        <v>0</v>
      </c>
      <c r="AK14" s="186">
        <v>0</v>
      </c>
      <c r="AL14" s="186">
        <v>0</v>
      </c>
      <c r="AM14" s="186">
        <v>0</v>
      </c>
      <c r="AN14" s="186">
        <v>0</v>
      </c>
      <c r="AO14" s="186">
        <v>0</v>
      </c>
      <c r="AP14" s="186">
        <v>0</v>
      </c>
      <c r="AQ14" s="172" t="s">
        <v>215</v>
      </c>
      <c r="AR14" s="172" t="s">
        <v>216</v>
      </c>
      <c r="AS14" s="172">
        <v>5010306</v>
      </c>
      <c r="AT14" s="172" t="s">
        <v>159</v>
      </c>
      <c r="AU14" s="172">
        <v>104002</v>
      </c>
      <c r="AV14" s="172" t="s">
        <v>111</v>
      </c>
      <c r="AW14" s="172" t="s">
        <v>235</v>
      </c>
      <c r="AX14" s="172" t="s">
        <v>218</v>
      </c>
      <c r="AY14" s="150" t="s">
        <v>236</v>
      </c>
    </row>
    <row r="15" spans="1:51" ht="45.75" customHeight="1">
      <c r="A15" s="172"/>
      <c r="B15" s="172"/>
      <c r="C15" s="172"/>
      <c r="D15" s="172"/>
      <c r="E15" s="172"/>
      <c r="F15" s="172"/>
      <c r="G15" s="185"/>
      <c r="H15" s="186"/>
      <c r="I15" s="186"/>
      <c r="J15" s="172"/>
      <c r="K15" s="172"/>
      <c r="L15" s="185"/>
      <c r="M15" s="185"/>
      <c r="N15" s="185"/>
      <c r="O15" s="185"/>
      <c r="P15" s="172"/>
      <c r="Q15" s="172"/>
      <c r="R15" s="172"/>
      <c r="S15" s="172"/>
      <c r="T15" s="172"/>
      <c r="U15" s="172"/>
      <c r="V15" s="185"/>
      <c r="W15" s="172"/>
      <c r="X15" s="172"/>
      <c r="Y15" s="185"/>
      <c r="Z15" s="172"/>
      <c r="AA15" s="185"/>
      <c r="AB15" s="172"/>
      <c r="AC15" s="172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72"/>
      <c r="AR15" s="172"/>
      <c r="AS15" s="172"/>
      <c r="AT15" s="172"/>
      <c r="AU15" s="172"/>
      <c r="AV15" s="172"/>
      <c r="AW15" s="172"/>
      <c r="AX15" s="172"/>
      <c r="AY15" s="150"/>
    </row>
    <row r="16" spans="1:51" ht="45.75" customHeight="1">
      <c r="A16" s="172"/>
      <c r="B16" s="172"/>
      <c r="C16" s="172"/>
      <c r="D16" s="172"/>
      <c r="E16" s="172"/>
      <c r="F16" s="172"/>
      <c r="G16" s="185"/>
      <c r="H16" s="186"/>
      <c r="I16" s="186"/>
      <c r="J16" s="172"/>
      <c r="K16" s="172"/>
      <c r="L16" s="185"/>
      <c r="M16" s="185"/>
      <c r="N16" s="185"/>
      <c r="O16" s="185"/>
      <c r="P16" s="172"/>
      <c r="Q16" s="172"/>
      <c r="R16" s="172"/>
      <c r="S16" s="172"/>
      <c r="T16" s="172"/>
      <c r="U16" s="172"/>
      <c r="V16" s="185"/>
      <c r="W16" s="172"/>
      <c r="X16" s="172"/>
      <c r="Y16" s="185"/>
      <c r="Z16" s="172"/>
      <c r="AA16" s="185"/>
      <c r="AB16" s="172"/>
      <c r="AC16" s="172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72"/>
      <c r="AR16" s="172"/>
      <c r="AS16" s="172"/>
      <c r="AT16" s="172"/>
      <c r="AU16" s="172"/>
      <c r="AV16" s="172"/>
      <c r="AW16" s="172"/>
      <c r="AX16" s="172"/>
      <c r="AY16" s="150"/>
    </row>
    <row r="17" spans="1:51" ht="45.75" customHeight="1">
      <c r="A17" s="172"/>
      <c r="B17" s="172"/>
      <c r="C17" s="172"/>
      <c r="D17" s="172"/>
      <c r="E17" s="172"/>
      <c r="F17" s="172"/>
      <c r="G17" s="185"/>
      <c r="H17" s="186"/>
      <c r="I17" s="186"/>
      <c r="J17" s="172"/>
      <c r="K17" s="172"/>
      <c r="L17" s="185"/>
      <c r="M17" s="185"/>
      <c r="N17" s="185"/>
      <c r="O17" s="185"/>
      <c r="P17" s="172"/>
      <c r="Q17" s="172"/>
      <c r="R17" s="172"/>
      <c r="S17" s="172"/>
      <c r="T17" s="172"/>
      <c r="U17" s="172"/>
      <c r="V17" s="185"/>
      <c r="W17" s="172"/>
      <c r="X17" s="172"/>
      <c r="Y17" s="185"/>
      <c r="Z17" s="172"/>
      <c r="AA17" s="185"/>
      <c r="AB17" s="172"/>
      <c r="AC17" s="172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72"/>
      <c r="AR17" s="172"/>
      <c r="AS17" s="172"/>
      <c r="AT17" s="172"/>
      <c r="AU17" s="172"/>
      <c r="AV17" s="172"/>
      <c r="AW17" s="172"/>
      <c r="AX17" s="172"/>
      <c r="AY17" s="150"/>
    </row>
    <row r="18" spans="1:51" ht="45.75" customHeight="1">
      <c r="A18" s="172"/>
      <c r="B18" s="172"/>
      <c r="C18" s="172"/>
      <c r="D18" s="172"/>
      <c r="E18" s="172"/>
      <c r="F18" s="172"/>
      <c r="G18" s="185"/>
      <c r="H18" s="186"/>
      <c r="I18" s="186"/>
      <c r="J18" s="172"/>
      <c r="K18" s="172"/>
      <c r="L18" s="185"/>
      <c r="M18" s="185"/>
      <c r="N18" s="185"/>
      <c r="O18" s="185"/>
      <c r="P18" s="172"/>
      <c r="Q18" s="172"/>
      <c r="R18" s="172"/>
      <c r="S18" s="172"/>
      <c r="T18" s="172"/>
      <c r="U18" s="172"/>
      <c r="V18" s="185"/>
      <c r="W18" s="172"/>
      <c r="X18" s="172"/>
      <c r="Y18" s="185"/>
      <c r="Z18" s="172"/>
      <c r="AA18" s="185"/>
      <c r="AB18" s="172"/>
      <c r="AC18" s="172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72"/>
      <c r="AR18" s="172"/>
      <c r="AS18" s="172"/>
      <c r="AT18" s="172"/>
      <c r="AU18" s="172"/>
      <c r="AV18" s="172"/>
      <c r="AW18" s="172"/>
      <c r="AX18" s="172"/>
      <c r="AY18" s="150"/>
    </row>
    <row r="19" spans="1:51" ht="45.75" customHeight="1">
      <c r="A19" s="188">
        <v>3</v>
      </c>
      <c r="B19" s="191" t="s">
        <v>499</v>
      </c>
      <c r="C19" s="191"/>
      <c r="D19" s="192" t="s">
        <v>500</v>
      </c>
      <c r="E19" s="192"/>
      <c r="F19" s="192"/>
      <c r="G19" s="192"/>
      <c r="H19" s="192"/>
      <c r="I19" s="192"/>
      <c r="J19" s="130" t="s">
        <v>501</v>
      </c>
      <c r="K19" s="130">
        <v>1</v>
      </c>
      <c r="L19" s="192"/>
      <c r="M19" s="192"/>
      <c r="N19" s="192"/>
      <c r="O19" s="130">
        <v>1</v>
      </c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 t="s">
        <v>502</v>
      </c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 t="s">
        <v>503</v>
      </c>
      <c r="AQ19" s="192"/>
      <c r="AR19" s="192"/>
      <c r="AS19" s="192"/>
      <c r="AT19" s="192"/>
      <c r="AU19" s="192"/>
      <c r="AV19" s="192"/>
      <c r="AW19" s="192"/>
      <c r="AX19" s="192"/>
      <c r="AY19" s="192" t="s">
        <v>236</v>
      </c>
    </row>
    <row r="20" spans="1:51" ht="45.75" customHeight="1">
      <c r="A20" s="189"/>
      <c r="B20" s="191"/>
      <c r="C20" s="191"/>
      <c r="D20" s="193"/>
      <c r="E20" s="193"/>
      <c r="F20" s="193"/>
      <c r="G20" s="193"/>
      <c r="H20" s="193"/>
      <c r="I20" s="193"/>
      <c r="J20" s="130" t="s">
        <v>504</v>
      </c>
      <c r="K20" s="130">
        <v>1</v>
      </c>
      <c r="L20" s="193"/>
      <c r="M20" s="193"/>
      <c r="N20" s="193"/>
      <c r="O20" s="130">
        <v>1</v>
      </c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</row>
    <row r="21" spans="1:51" ht="45.75" customHeight="1">
      <c r="A21" s="189"/>
      <c r="B21" s="191"/>
      <c r="C21" s="191"/>
      <c r="D21" s="193"/>
      <c r="E21" s="193"/>
      <c r="F21" s="193"/>
      <c r="G21" s="193"/>
      <c r="H21" s="193"/>
      <c r="I21" s="193"/>
      <c r="J21" s="130" t="s">
        <v>505</v>
      </c>
      <c r="K21" s="130">
        <v>1</v>
      </c>
      <c r="L21" s="193"/>
      <c r="M21" s="193"/>
      <c r="N21" s="193"/>
      <c r="O21" s="130">
        <v>1</v>
      </c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</row>
    <row r="22" spans="1:51" ht="45.75" customHeight="1">
      <c r="A22" s="189"/>
      <c r="B22" s="191"/>
      <c r="C22" s="191"/>
      <c r="D22" s="193"/>
      <c r="E22" s="193"/>
      <c r="F22" s="193"/>
      <c r="G22" s="193"/>
      <c r="H22" s="193"/>
      <c r="I22" s="193"/>
      <c r="J22" s="130" t="s">
        <v>506</v>
      </c>
      <c r="K22" s="130">
        <v>1</v>
      </c>
      <c r="L22" s="193"/>
      <c r="M22" s="193"/>
      <c r="N22" s="193"/>
      <c r="O22" s="130">
        <v>1</v>
      </c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</row>
    <row r="23" spans="1:51" ht="45.75" customHeight="1">
      <c r="A23" s="189"/>
      <c r="B23" s="191"/>
      <c r="C23" s="191"/>
      <c r="D23" s="193"/>
      <c r="E23" s="193"/>
      <c r="F23" s="193"/>
      <c r="G23" s="193"/>
      <c r="H23" s="193"/>
      <c r="I23" s="193"/>
      <c r="J23" s="130" t="s">
        <v>507</v>
      </c>
      <c r="K23" s="130">
        <v>1</v>
      </c>
      <c r="L23" s="193"/>
      <c r="M23" s="193"/>
      <c r="N23" s="193"/>
      <c r="O23" s="130">
        <v>1</v>
      </c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</row>
    <row r="24" spans="1:51" ht="45.75" customHeight="1">
      <c r="A24" s="189"/>
      <c r="B24" s="191"/>
      <c r="C24" s="191"/>
      <c r="D24" s="193"/>
      <c r="E24" s="193"/>
      <c r="F24" s="193"/>
      <c r="G24" s="193"/>
      <c r="H24" s="193"/>
      <c r="I24" s="193"/>
      <c r="J24" s="130" t="s">
        <v>508</v>
      </c>
      <c r="K24" s="130">
        <v>1</v>
      </c>
      <c r="L24" s="193"/>
      <c r="M24" s="193"/>
      <c r="N24" s="193"/>
      <c r="O24" s="130">
        <v>1</v>
      </c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</row>
    <row r="25" spans="1:51" ht="45.75" customHeight="1">
      <c r="A25" s="189"/>
      <c r="B25" s="191"/>
      <c r="C25" s="191"/>
      <c r="D25" s="193"/>
      <c r="E25" s="193"/>
      <c r="F25" s="193"/>
      <c r="G25" s="193"/>
      <c r="H25" s="193"/>
      <c r="I25" s="193"/>
      <c r="J25" s="130" t="s">
        <v>509</v>
      </c>
      <c r="K25" s="130">
        <v>1</v>
      </c>
      <c r="L25" s="193"/>
      <c r="M25" s="193"/>
      <c r="N25" s="193"/>
      <c r="O25" s="130">
        <v>1</v>
      </c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</row>
    <row r="26" spans="1:51" ht="45.75" customHeight="1">
      <c r="A26" s="189"/>
      <c r="B26" s="191"/>
      <c r="C26" s="191"/>
      <c r="D26" s="193"/>
      <c r="E26" s="193"/>
      <c r="F26" s="193"/>
      <c r="G26" s="193"/>
      <c r="H26" s="193"/>
      <c r="I26" s="193"/>
      <c r="J26" s="130" t="s">
        <v>510</v>
      </c>
      <c r="K26" s="130">
        <v>1</v>
      </c>
      <c r="L26" s="193"/>
      <c r="M26" s="193"/>
      <c r="N26" s="193"/>
      <c r="O26" s="130">
        <v>1</v>
      </c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</row>
    <row r="27" spans="1:51" ht="45.75" customHeight="1">
      <c r="A27" s="189"/>
      <c r="B27" s="191"/>
      <c r="C27" s="191"/>
      <c r="D27" s="193"/>
      <c r="E27" s="193"/>
      <c r="F27" s="193"/>
      <c r="G27" s="193"/>
      <c r="H27" s="193"/>
      <c r="I27" s="193"/>
      <c r="J27" s="130" t="s">
        <v>511</v>
      </c>
      <c r="K27" s="130">
        <v>1</v>
      </c>
      <c r="L27" s="193"/>
      <c r="M27" s="193"/>
      <c r="N27" s="193"/>
      <c r="O27" s="130">
        <v>1</v>
      </c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</row>
    <row r="28" spans="1:51" ht="45.75" customHeight="1">
      <c r="A28" s="189"/>
      <c r="B28" s="191"/>
      <c r="C28" s="191"/>
      <c r="D28" s="193"/>
      <c r="E28" s="193"/>
      <c r="F28" s="193"/>
      <c r="G28" s="193"/>
      <c r="H28" s="193"/>
      <c r="I28" s="193"/>
      <c r="J28" s="130" t="s">
        <v>512</v>
      </c>
      <c r="K28" s="130">
        <v>1</v>
      </c>
      <c r="L28" s="193"/>
      <c r="M28" s="193"/>
      <c r="N28" s="193"/>
      <c r="O28" s="130">
        <v>1</v>
      </c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</row>
    <row r="29" spans="1:51" ht="45.75" customHeight="1">
      <c r="A29" s="189"/>
      <c r="B29" s="191"/>
      <c r="C29" s="191"/>
      <c r="D29" s="193"/>
      <c r="E29" s="193"/>
      <c r="F29" s="193"/>
      <c r="G29" s="193"/>
      <c r="H29" s="193"/>
      <c r="I29" s="193"/>
      <c r="J29" s="130" t="s">
        <v>513</v>
      </c>
      <c r="K29" s="130">
        <v>1</v>
      </c>
      <c r="L29" s="193"/>
      <c r="M29" s="193"/>
      <c r="N29" s="193"/>
      <c r="O29" s="130">
        <v>1</v>
      </c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</row>
    <row r="30" spans="1:51" ht="45.75" customHeight="1">
      <c r="A30" s="189"/>
      <c r="B30" s="191"/>
      <c r="C30" s="191"/>
      <c r="D30" s="193"/>
      <c r="E30" s="193"/>
      <c r="F30" s="193"/>
      <c r="G30" s="193"/>
      <c r="H30" s="193"/>
      <c r="I30" s="193"/>
      <c r="J30" s="130" t="s">
        <v>514</v>
      </c>
      <c r="K30" s="130">
        <v>1</v>
      </c>
      <c r="L30" s="193"/>
      <c r="M30" s="193"/>
      <c r="N30" s="193"/>
      <c r="O30" s="130">
        <v>1</v>
      </c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</row>
    <row r="31" spans="1:51" ht="45.75" customHeight="1">
      <c r="A31" s="189"/>
      <c r="B31" s="191"/>
      <c r="C31" s="191"/>
      <c r="D31" s="193"/>
      <c r="E31" s="193"/>
      <c r="F31" s="193"/>
      <c r="G31" s="193"/>
      <c r="H31" s="193"/>
      <c r="I31" s="193"/>
      <c r="J31" s="130" t="s">
        <v>515</v>
      </c>
      <c r="K31" s="130">
        <v>1</v>
      </c>
      <c r="L31" s="193"/>
      <c r="M31" s="193"/>
      <c r="N31" s="193"/>
      <c r="O31" s="130">
        <v>1</v>
      </c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</row>
    <row r="32" spans="1:51" ht="45.75" customHeight="1">
      <c r="A32" s="190"/>
      <c r="B32" s="191"/>
      <c r="C32" s="191"/>
      <c r="D32" s="194"/>
      <c r="E32" s="194"/>
      <c r="F32" s="194"/>
      <c r="G32" s="194"/>
      <c r="H32" s="194"/>
      <c r="I32" s="194"/>
      <c r="J32" s="130" t="s">
        <v>516</v>
      </c>
      <c r="K32" s="130">
        <v>1</v>
      </c>
      <c r="L32" s="194"/>
      <c r="M32" s="194"/>
      <c r="N32" s="194"/>
      <c r="O32" s="130">
        <v>1</v>
      </c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</row>
    <row r="33" ht="45.75" customHeight="1">
      <c r="D33" s="138"/>
    </row>
    <row r="34" ht="45.75" customHeight="1">
      <c r="D34" s="138"/>
    </row>
    <row r="35" ht="45.75" customHeight="1">
      <c r="D35" s="138"/>
    </row>
    <row r="36" ht="45.75" customHeight="1">
      <c r="D36" s="138"/>
    </row>
    <row r="37" ht="45.75" customHeight="1">
      <c r="D37" s="138"/>
    </row>
    <row r="38" ht="45.75" customHeight="1">
      <c r="D38" s="138"/>
    </row>
    <row r="39" ht="45.75" customHeight="1">
      <c r="D39" s="138"/>
    </row>
    <row r="40" ht="45.75" customHeight="1">
      <c r="D40" s="138"/>
    </row>
    <row r="41" ht="45.75" customHeight="1">
      <c r="D41" s="138"/>
    </row>
    <row r="42" ht="45.75" customHeight="1">
      <c r="D42" s="138"/>
    </row>
    <row r="43" ht="45.75" customHeight="1">
      <c r="D43" s="138"/>
    </row>
    <row r="44" ht="45.75" customHeight="1">
      <c r="D44" s="138"/>
    </row>
    <row r="45" ht="45.75" customHeight="1">
      <c r="D45" s="138"/>
    </row>
    <row r="46" ht="45.75" customHeight="1">
      <c r="D46" s="138"/>
    </row>
    <row r="47" ht="45.75" customHeight="1">
      <c r="D47" s="138"/>
    </row>
    <row r="48" ht="45.75" customHeight="1">
      <c r="D48" s="138"/>
    </row>
    <row r="49" ht="45.75" customHeight="1">
      <c r="D49" s="138"/>
    </row>
    <row r="50" ht="45.75" customHeight="1">
      <c r="D50" s="138"/>
    </row>
    <row r="51" ht="45.75" customHeight="1">
      <c r="D51" s="138"/>
    </row>
    <row r="52" ht="45.75" customHeight="1">
      <c r="D52" s="138"/>
    </row>
    <row r="53" ht="45.75" customHeight="1">
      <c r="D53" s="138"/>
    </row>
    <row r="54" ht="45.75" customHeight="1">
      <c r="D54" s="138"/>
    </row>
    <row r="55" ht="45.75" customHeight="1">
      <c r="D55" s="138"/>
    </row>
    <row r="56" ht="45.75" customHeight="1">
      <c r="D56" s="138"/>
    </row>
    <row r="57" ht="45.75" customHeight="1">
      <c r="D57" s="138"/>
    </row>
    <row r="58" ht="45.75" customHeight="1">
      <c r="D58" s="138"/>
    </row>
    <row r="59" ht="45.75" customHeight="1">
      <c r="D59" s="138"/>
    </row>
    <row r="60" ht="45.75" customHeight="1">
      <c r="D60" s="138"/>
    </row>
    <row r="61" ht="45.75" customHeight="1">
      <c r="D61" s="138"/>
    </row>
    <row r="62" ht="45.75" customHeight="1">
      <c r="D62" s="138"/>
    </row>
    <row r="63" ht="45.75" customHeight="1">
      <c r="D63" s="138"/>
    </row>
    <row r="64" ht="45.75" customHeight="1">
      <c r="D64" s="138"/>
    </row>
    <row r="65" ht="45.75" customHeight="1">
      <c r="D65" s="138"/>
    </row>
    <row r="66" ht="45.75" customHeight="1">
      <c r="D66" s="138"/>
    </row>
    <row r="67" ht="45.75" customHeight="1">
      <c r="D67" s="138"/>
    </row>
    <row r="68" ht="45.75" customHeight="1">
      <c r="D68" s="138"/>
    </row>
    <row r="69" ht="45.75" customHeight="1">
      <c r="D69" s="138"/>
    </row>
    <row r="70" ht="45.75" customHeight="1">
      <c r="D70" s="138"/>
    </row>
    <row r="71" ht="45.75" customHeight="1">
      <c r="D71" s="138"/>
    </row>
    <row r="72" ht="45.75" customHeight="1">
      <c r="D72" s="138"/>
    </row>
    <row r="73" ht="45.75" customHeight="1">
      <c r="D73" s="138"/>
    </row>
    <row r="74" ht="45.75" customHeight="1">
      <c r="D74" s="138"/>
    </row>
    <row r="75" ht="45.75" customHeight="1">
      <c r="D75" s="138"/>
    </row>
    <row r="76" ht="45.75" customHeight="1">
      <c r="D76" s="138"/>
    </row>
    <row r="77" ht="45.75" customHeight="1">
      <c r="D77" s="138"/>
    </row>
    <row r="78" ht="45.75" customHeight="1">
      <c r="D78" s="138"/>
    </row>
    <row r="79" ht="45.75" customHeight="1">
      <c r="D79" s="138"/>
    </row>
    <row r="80" ht="45.75" customHeight="1">
      <c r="D80" s="138"/>
    </row>
    <row r="81" ht="45.75" customHeight="1">
      <c r="D81" s="138"/>
    </row>
    <row r="82" ht="45.75" customHeight="1">
      <c r="D82" s="138"/>
    </row>
    <row r="83" ht="45.75" customHeight="1">
      <c r="D83" s="138"/>
    </row>
    <row r="84" ht="45.75" customHeight="1">
      <c r="D84" s="138"/>
    </row>
    <row r="85" ht="45.75" customHeight="1">
      <c r="D85" s="138"/>
    </row>
    <row r="86" ht="45.75" customHeight="1">
      <c r="D86" s="138"/>
    </row>
    <row r="87" ht="45.75" customHeight="1">
      <c r="D87" s="138"/>
    </row>
    <row r="88" ht="45.75" customHeight="1">
      <c r="D88" s="138"/>
    </row>
    <row r="89" ht="45.75" customHeight="1">
      <c r="D89" s="138"/>
    </row>
    <row r="90" ht="45.75" customHeight="1">
      <c r="D90" s="138"/>
    </row>
    <row r="91" ht="45.75" customHeight="1">
      <c r="D91" s="138"/>
    </row>
    <row r="92" ht="45.75" customHeight="1">
      <c r="D92" s="138"/>
    </row>
    <row r="93" ht="45.75" customHeight="1">
      <c r="D93" s="138"/>
    </row>
    <row r="94" ht="45.75" customHeight="1">
      <c r="D94" s="138"/>
    </row>
    <row r="95" ht="45.75" customHeight="1">
      <c r="D95" s="138"/>
    </row>
    <row r="96" ht="45.75" customHeight="1">
      <c r="D96" s="138"/>
    </row>
    <row r="97" ht="45.75" customHeight="1">
      <c r="D97" s="138"/>
    </row>
    <row r="98" ht="45.75" customHeight="1">
      <c r="D98" s="138"/>
    </row>
    <row r="99" ht="45.75" customHeight="1">
      <c r="D99" s="138"/>
    </row>
    <row r="100" ht="45.75" customHeight="1">
      <c r="D100" s="138"/>
    </row>
    <row r="101" ht="45.75" customHeight="1">
      <c r="D101" s="138"/>
    </row>
    <row r="102" ht="45.75" customHeight="1">
      <c r="D102" s="138"/>
    </row>
    <row r="103" ht="45.75" customHeight="1">
      <c r="D103" s="138"/>
    </row>
    <row r="104" ht="45.75" customHeight="1">
      <c r="D104" s="138"/>
    </row>
    <row r="105" ht="45.75" customHeight="1">
      <c r="D105" s="138"/>
    </row>
    <row r="106" ht="45.75" customHeight="1">
      <c r="D106" s="138"/>
    </row>
    <row r="107" ht="45.75" customHeight="1">
      <c r="D107" s="138"/>
    </row>
    <row r="108" ht="45.75" customHeight="1">
      <c r="D108" s="138"/>
    </row>
    <row r="109" ht="45.75" customHeight="1">
      <c r="D109" s="138"/>
    </row>
    <row r="110" ht="45.75" customHeight="1">
      <c r="D110" s="138"/>
    </row>
    <row r="111" ht="45.75" customHeight="1">
      <c r="D111" s="138"/>
    </row>
    <row r="112" ht="45.75" customHeight="1">
      <c r="D112" s="138"/>
    </row>
    <row r="113" ht="45.75" customHeight="1">
      <c r="D113" s="138"/>
    </row>
    <row r="114" ht="45.75" customHeight="1">
      <c r="D114" s="138"/>
    </row>
    <row r="115" ht="45.75" customHeight="1">
      <c r="D115" s="138"/>
    </row>
    <row r="116" ht="45.75" customHeight="1">
      <c r="D116" s="138"/>
    </row>
    <row r="117" ht="45.75" customHeight="1">
      <c r="D117" s="138"/>
    </row>
    <row r="118" ht="45.75" customHeight="1">
      <c r="D118" s="138"/>
    </row>
    <row r="119" ht="45.75" customHeight="1">
      <c r="D119" s="138"/>
    </row>
    <row r="120" ht="45.75" customHeight="1">
      <c r="D120" s="138"/>
    </row>
    <row r="121" ht="45.75" customHeight="1">
      <c r="D121" s="138"/>
    </row>
    <row r="122" ht="45.75" customHeight="1">
      <c r="D122" s="138"/>
    </row>
    <row r="123" ht="45.75" customHeight="1">
      <c r="D123" s="138"/>
    </row>
    <row r="124" ht="45.75" customHeight="1">
      <c r="D124" s="138"/>
    </row>
    <row r="125" ht="45.75" customHeight="1">
      <c r="D125" s="138"/>
    </row>
    <row r="126" ht="45.75" customHeight="1">
      <c r="D126" s="138"/>
    </row>
    <row r="127" ht="45.75" customHeight="1">
      <c r="D127" s="138"/>
    </row>
    <row r="128" ht="45.75" customHeight="1">
      <c r="D128" s="138"/>
    </row>
    <row r="129" ht="45.75" customHeight="1">
      <c r="D129" s="138"/>
    </row>
    <row r="130" ht="45.75" customHeight="1">
      <c r="D130" s="138"/>
    </row>
    <row r="131" ht="45.75" customHeight="1">
      <c r="D131" s="138"/>
    </row>
    <row r="132" ht="45.75" customHeight="1">
      <c r="D132" s="138"/>
    </row>
    <row r="133" ht="45.75" customHeight="1">
      <c r="D133" s="138"/>
    </row>
    <row r="134" ht="45.75" customHeight="1">
      <c r="D134" s="138"/>
    </row>
    <row r="135" ht="45.75" customHeight="1">
      <c r="D135" s="138"/>
    </row>
    <row r="136" ht="45.75" customHeight="1">
      <c r="D136" s="138"/>
    </row>
    <row r="137" ht="45.75" customHeight="1">
      <c r="D137" s="138"/>
    </row>
    <row r="138" ht="45.75" customHeight="1">
      <c r="D138" s="138"/>
    </row>
    <row r="139" ht="45.75" customHeight="1">
      <c r="D139" s="138"/>
    </row>
    <row r="140" ht="45.75" customHeight="1">
      <c r="D140" s="138"/>
    </row>
    <row r="141" ht="45.75" customHeight="1">
      <c r="D141" s="138"/>
    </row>
    <row r="142" ht="45.75" customHeight="1">
      <c r="D142" s="138"/>
    </row>
    <row r="143" ht="45.75" customHeight="1">
      <c r="D143" s="138"/>
    </row>
    <row r="144" ht="45.75" customHeight="1">
      <c r="D144" s="138"/>
    </row>
    <row r="145" ht="45.75" customHeight="1">
      <c r="D145" s="138"/>
    </row>
    <row r="146" ht="45.75" customHeight="1">
      <c r="D146" s="138"/>
    </row>
    <row r="147" ht="45.75" customHeight="1">
      <c r="D147" s="138"/>
    </row>
    <row r="148" ht="45.75" customHeight="1">
      <c r="D148" s="138"/>
    </row>
    <row r="149" ht="45.75" customHeight="1">
      <c r="D149" s="138"/>
    </row>
    <row r="150" ht="45.75" customHeight="1">
      <c r="D150" s="138"/>
    </row>
    <row r="151" ht="45.75" customHeight="1">
      <c r="D151" s="138"/>
    </row>
    <row r="152" ht="45.75" customHeight="1">
      <c r="D152" s="138"/>
    </row>
    <row r="153" ht="45.75" customHeight="1">
      <c r="D153" s="138"/>
    </row>
    <row r="154" ht="45.75" customHeight="1">
      <c r="D154" s="138"/>
    </row>
    <row r="155" ht="45.75" customHeight="1">
      <c r="D155" s="138"/>
    </row>
    <row r="156" ht="45.75" customHeight="1">
      <c r="D156" s="138"/>
    </row>
    <row r="157" ht="45.75" customHeight="1">
      <c r="D157" s="138"/>
    </row>
    <row r="158" ht="45.75" customHeight="1">
      <c r="D158" s="138"/>
    </row>
    <row r="159" ht="45.75" customHeight="1">
      <c r="D159" s="138"/>
    </row>
    <row r="160" ht="45.75" customHeight="1">
      <c r="D160" s="138"/>
    </row>
    <row r="161" ht="45.75" customHeight="1">
      <c r="D161" s="138"/>
    </row>
    <row r="162" ht="45.75" customHeight="1">
      <c r="D162" s="138"/>
    </row>
    <row r="163" ht="45.75" customHeight="1">
      <c r="D163" s="138"/>
    </row>
    <row r="164" ht="45.75" customHeight="1">
      <c r="D164" s="138"/>
    </row>
    <row r="165" ht="45.75" customHeight="1">
      <c r="D165" s="138"/>
    </row>
    <row r="166" ht="45.75" customHeight="1">
      <c r="D166" s="138"/>
    </row>
    <row r="167" ht="45.75" customHeight="1">
      <c r="D167" s="138"/>
    </row>
    <row r="168" ht="45.75" customHeight="1">
      <c r="D168" s="138"/>
    </row>
    <row r="169" ht="45.75" customHeight="1">
      <c r="D169" s="138"/>
    </row>
    <row r="170" ht="45.75" customHeight="1">
      <c r="D170" s="138"/>
    </row>
    <row r="171" ht="45.75" customHeight="1">
      <c r="D171" s="138"/>
    </row>
    <row r="172" ht="45.75" customHeight="1">
      <c r="D172" s="138"/>
    </row>
    <row r="173" ht="45.75" customHeight="1">
      <c r="D173" s="138"/>
    </row>
    <row r="174" ht="45.75" customHeight="1">
      <c r="D174" s="138"/>
    </row>
    <row r="175" ht="45.75" customHeight="1">
      <c r="D175" s="138"/>
    </row>
    <row r="176" ht="45.75" customHeight="1">
      <c r="D176" s="138"/>
    </row>
    <row r="177" ht="45.75" customHeight="1">
      <c r="D177" s="138"/>
    </row>
    <row r="178" ht="45.75" customHeight="1">
      <c r="D178" s="138"/>
    </row>
    <row r="179" ht="45.75" customHeight="1">
      <c r="D179" s="138"/>
    </row>
    <row r="180" ht="45.75" customHeight="1">
      <c r="D180" s="138"/>
    </row>
    <row r="181" ht="45.75" customHeight="1">
      <c r="D181" s="138"/>
    </row>
    <row r="182" ht="45.75" customHeight="1">
      <c r="D182" s="138"/>
    </row>
    <row r="183" ht="45.75" customHeight="1">
      <c r="D183" s="138"/>
    </row>
    <row r="184" ht="45.75" customHeight="1">
      <c r="D184" s="138"/>
    </row>
    <row r="185" ht="45.75" customHeight="1">
      <c r="D185" s="138"/>
    </row>
    <row r="186" ht="45.75" customHeight="1">
      <c r="D186" s="138"/>
    </row>
    <row r="187" ht="45.75" customHeight="1">
      <c r="D187" s="138"/>
    </row>
    <row r="188" ht="45.75" customHeight="1">
      <c r="D188" s="138"/>
    </row>
    <row r="189" ht="45.75" customHeight="1">
      <c r="D189" s="138"/>
    </row>
    <row r="190" ht="45.75" customHeight="1">
      <c r="D190" s="138"/>
    </row>
    <row r="191" ht="45.75" customHeight="1">
      <c r="D191" s="138"/>
    </row>
    <row r="192" ht="45.75" customHeight="1">
      <c r="D192" s="138"/>
    </row>
    <row r="193" ht="45.75" customHeight="1">
      <c r="D193" s="138"/>
    </row>
    <row r="194" ht="45.75" customHeight="1">
      <c r="D194" s="138"/>
    </row>
    <row r="195" ht="45.75" customHeight="1">
      <c r="D195" s="138"/>
    </row>
    <row r="196" ht="45.75" customHeight="1">
      <c r="D196" s="138"/>
    </row>
    <row r="197" ht="45.75" customHeight="1">
      <c r="D197" s="138"/>
    </row>
    <row r="198" ht="45.75" customHeight="1">
      <c r="D198" s="138"/>
    </row>
    <row r="199" ht="45.75" customHeight="1">
      <c r="D199" s="138"/>
    </row>
    <row r="200" ht="45.75" customHeight="1">
      <c r="D200" s="138"/>
    </row>
    <row r="201" ht="45.75" customHeight="1">
      <c r="D201" s="138"/>
    </row>
    <row r="202" ht="45.75" customHeight="1">
      <c r="D202" s="138"/>
    </row>
    <row r="203" ht="45.75" customHeight="1">
      <c r="D203" s="138"/>
    </row>
    <row r="204" ht="45.75" customHeight="1">
      <c r="D204" s="138"/>
    </row>
    <row r="205" ht="45.75" customHeight="1">
      <c r="D205" s="138"/>
    </row>
    <row r="206" ht="45.75" customHeight="1">
      <c r="D206" s="138"/>
    </row>
    <row r="207" ht="45.75" customHeight="1">
      <c r="D207" s="138"/>
    </row>
    <row r="208" ht="45.75" customHeight="1">
      <c r="D208" s="138"/>
    </row>
    <row r="209" ht="45.75" customHeight="1">
      <c r="D209" s="138"/>
    </row>
    <row r="210" ht="45.75" customHeight="1">
      <c r="D210" s="138"/>
    </row>
    <row r="211" ht="45.75" customHeight="1">
      <c r="D211" s="138"/>
    </row>
    <row r="212" ht="45.75" customHeight="1">
      <c r="D212" s="138"/>
    </row>
    <row r="213" ht="45.75" customHeight="1">
      <c r="D213" s="138"/>
    </row>
    <row r="214" ht="45.75" customHeight="1">
      <c r="D214" s="138"/>
    </row>
    <row r="215" ht="45.75" customHeight="1">
      <c r="D215" s="138"/>
    </row>
    <row r="216" ht="45.75" customHeight="1">
      <c r="D216" s="138"/>
    </row>
    <row r="217" ht="45.75" customHeight="1">
      <c r="D217" s="138"/>
    </row>
    <row r="218" ht="45.75" customHeight="1">
      <c r="D218" s="138"/>
    </row>
    <row r="219" ht="45.75" customHeight="1">
      <c r="D219" s="138"/>
    </row>
    <row r="220" ht="45.75" customHeight="1">
      <c r="D220" s="138"/>
    </row>
    <row r="221" ht="45.75" customHeight="1">
      <c r="D221" s="138"/>
    </row>
    <row r="222" ht="45.75" customHeight="1">
      <c r="D222" s="138"/>
    </row>
    <row r="223" ht="45.75" customHeight="1">
      <c r="D223" s="138"/>
    </row>
    <row r="224" ht="45.75" customHeight="1">
      <c r="D224" s="138"/>
    </row>
    <row r="225" ht="45.75" customHeight="1">
      <c r="D225" s="138"/>
    </row>
    <row r="226" ht="45.75" customHeight="1">
      <c r="D226" s="138"/>
    </row>
    <row r="227" ht="45.75" customHeight="1">
      <c r="D227" s="138"/>
    </row>
    <row r="228" ht="45.75" customHeight="1">
      <c r="D228" s="138"/>
    </row>
    <row r="229" ht="45.75" customHeight="1">
      <c r="D229" s="138"/>
    </row>
    <row r="230" ht="45.75" customHeight="1">
      <c r="D230" s="138"/>
    </row>
    <row r="231" ht="45.75" customHeight="1">
      <c r="D231" s="138"/>
    </row>
    <row r="232" ht="45.75" customHeight="1">
      <c r="D232" s="138"/>
    </row>
    <row r="233" ht="45.75" customHeight="1">
      <c r="D233" s="138"/>
    </row>
    <row r="234" ht="45.75" customHeight="1">
      <c r="D234" s="138"/>
    </row>
    <row r="235" ht="45.75" customHeight="1">
      <c r="D235" s="138"/>
    </row>
    <row r="236" ht="45.75" customHeight="1">
      <c r="D236" s="138"/>
    </row>
    <row r="237" ht="45.75" customHeight="1">
      <c r="D237" s="138"/>
    </row>
    <row r="238" ht="45.75" customHeight="1">
      <c r="D238" s="138"/>
    </row>
    <row r="239" ht="45.75" customHeight="1">
      <c r="D239" s="138"/>
    </row>
    <row r="240" ht="45.75" customHeight="1">
      <c r="D240" s="138"/>
    </row>
    <row r="241" ht="45.75" customHeight="1">
      <c r="D241" s="138"/>
    </row>
    <row r="242" ht="45.75" customHeight="1">
      <c r="D242" s="138"/>
    </row>
    <row r="243" ht="45.75" customHeight="1">
      <c r="D243" s="138"/>
    </row>
    <row r="244" ht="45.75" customHeight="1">
      <c r="D244" s="138"/>
    </row>
    <row r="245" ht="45.75" customHeight="1">
      <c r="D245" s="138"/>
    </row>
    <row r="246" ht="45.75" customHeight="1">
      <c r="D246" s="138"/>
    </row>
    <row r="247" ht="45.75" customHeight="1">
      <c r="D247" s="138"/>
    </row>
    <row r="248" ht="45.75" customHeight="1">
      <c r="D248" s="138"/>
    </row>
    <row r="249" ht="45.75" customHeight="1">
      <c r="D249" s="138"/>
    </row>
    <row r="250" ht="45.75" customHeight="1">
      <c r="D250" s="138"/>
    </row>
    <row r="251" ht="45.75" customHeight="1">
      <c r="D251" s="138"/>
    </row>
    <row r="252" ht="45.75" customHeight="1">
      <c r="D252" s="138"/>
    </row>
    <row r="253" ht="45.75" customHeight="1">
      <c r="D253" s="138"/>
    </row>
    <row r="254" ht="45.75" customHeight="1">
      <c r="D254" s="138"/>
    </row>
    <row r="255" ht="45.75" customHeight="1">
      <c r="D255" s="138"/>
    </row>
    <row r="256" ht="45.75" customHeight="1">
      <c r="D256" s="138"/>
    </row>
    <row r="257" ht="45.75" customHeight="1">
      <c r="D257" s="138"/>
    </row>
    <row r="258" ht="45.75" customHeight="1">
      <c r="D258" s="138"/>
    </row>
    <row r="259" ht="45.75" customHeight="1">
      <c r="D259" s="138"/>
    </row>
    <row r="260" ht="45.75" customHeight="1">
      <c r="D260" s="138"/>
    </row>
    <row r="261" ht="45.75" customHeight="1">
      <c r="D261" s="138"/>
    </row>
    <row r="262" ht="45.75" customHeight="1">
      <c r="D262" s="138"/>
    </row>
    <row r="263" ht="45.75" customHeight="1">
      <c r="D263" s="138"/>
    </row>
    <row r="264" ht="45.75" customHeight="1">
      <c r="D264" s="138"/>
    </row>
    <row r="265" ht="45.75" customHeight="1">
      <c r="D265" s="138"/>
    </row>
    <row r="266" ht="45.75" customHeight="1">
      <c r="D266" s="138"/>
    </row>
    <row r="267" ht="45.75" customHeight="1">
      <c r="D267" s="138"/>
    </row>
    <row r="268" ht="45.75" customHeight="1">
      <c r="D268" s="138"/>
    </row>
    <row r="269" ht="45.75" customHeight="1">
      <c r="D269" s="138"/>
    </row>
    <row r="270" ht="45.75" customHeight="1">
      <c r="D270" s="138"/>
    </row>
    <row r="271" ht="45.75" customHeight="1">
      <c r="D271" s="138"/>
    </row>
    <row r="272" ht="45.75" customHeight="1">
      <c r="D272" s="138"/>
    </row>
    <row r="273" ht="45.75" customHeight="1">
      <c r="D273" s="138"/>
    </row>
    <row r="274" ht="45.75" customHeight="1">
      <c r="D274" s="138"/>
    </row>
    <row r="275" ht="45.75" customHeight="1">
      <c r="D275" s="138"/>
    </row>
    <row r="276" ht="45.75" customHeight="1">
      <c r="D276" s="138"/>
    </row>
    <row r="277" ht="45.75" customHeight="1">
      <c r="D277" s="138"/>
    </row>
    <row r="278" ht="45.75" customHeight="1">
      <c r="D278" s="138"/>
    </row>
    <row r="279" ht="45.75" customHeight="1">
      <c r="D279" s="138"/>
    </row>
    <row r="280" ht="45.75" customHeight="1">
      <c r="D280" s="138"/>
    </row>
    <row r="281" ht="45.75" customHeight="1">
      <c r="D281" s="138"/>
    </row>
    <row r="282" ht="45.75" customHeight="1">
      <c r="D282" s="138"/>
    </row>
    <row r="283" ht="45.75" customHeight="1">
      <c r="D283" s="138"/>
    </row>
    <row r="284" ht="45.75" customHeight="1">
      <c r="D284" s="138"/>
    </row>
    <row r="285" ht="45.75" customHeight="1">
      <c r="D285" s="138"/>
    </row>
    <row r="286" ht="45.75" customHeight="1">
      <c r="D286" s="138"/>
    </row>
    <row r="287" ht="45.75" customHeight="1">
      <c r="D287" s="138"/>
    </row>
    <row r="288" ht="45.75" customHeight="1">
      <c r="D288" s="138"/>
    </row>
    <row r="289" ht="45.75" customHeight="1">
      <c r="D289" s="138"/>
    </row>
    <row r="290" ht="45.75" customHeight="1">
      <c r="D290" s="138"/>
    </row>
    <row r="291" ht="45.75" customHeight="1">
      <c r="D291" s="138"/>
    </row>
    <row r="292" ht="45.75" customHeight="1">
      <c r="D292" s="138"/>
    </row>
    <row r="293" ht="45.75" customHeight="1">
      <c r="D293" s="138"/>
    </row>
    <row r="294" ht="45.75" customHeight="1">
      <c r="D294" s="138"/>
    </row>
    <row r="295" ht="45.75" customHeight="1">
      <c r="D295" s="138"/>
    </row>
    <row r="296" ht="45.75" customHeight="1">
      <c r="D296" s="138"/>
    </row>
  </sheetData>
  <sheetProtection/>
  <mergeCells count="191">
    <mergeCell ref="AV19:AV32"/>
    <mergeCell ref="AW19:AW32"/>
    <mergeCell ref="AX19:AX32"/>
    <mergeCell ref="AY19:AY32"/>
    <mergeCell ref="AP19:AP32"/>
    <mergeCell ref="AQ19:AQ32"/>
    <mergeCell ref="AR19:AR32"/>
    <mergeCell ref="AS19:AS32"/>
    <mergeCell ref="AT19:AT32"/>
    <mergeCell ref="AU19:AU32"/>
    <mergeCell ref="AJ19:AJ32"/>
    <mergeCell ref="AK19:AK32"/>
    <mergeCell ref="AL19:AL32"/>
    <mergeCell ref="AM19:AM32"/>
    <mergeCell ref="AN19:AN32"/>
    <mergeCell ref="AO19:AO32"/>
    <mergeCell ref="AD19:AD32"/>
    <mergeCell ref="AE19:AE32"/>
    <mergeCell ref="AF19:AF32"/>
    <mergeCell ref="AG19:AG32"/>
    <mergeCell ref="AH19:AH32"/>
    <mergeCell ref="AI19:AI32"/>
    <mergeCell ref="W19:W32"/>
    <mergeCell ref="X19:X32"/>
    <mergeCell ref="Y19:Y32"/>
    <mergeCell ref="Z19:Z32"/>
    <mergeCell ref="AA19:AA32"/>
    <mergeCell ref="AB19:AB32"/>
    <mergeCell ref="Q19:Q32"/>
    <mergeCell ref="R19:R32"/>
    <mergeCell ref="S19:S32"/>
    <mergeCell ref="T19:T32"/>
    <mergeCell ref="U19:U32"/>
    <mergeCell ref="V19:V32"/>
    <mergeCell ref="H19:H32"/>
    <mergeCell ref="I19:I32"/>
    <mergeCell ref="L19:L32"/>
    <mergeCell ref="M19:M32"/>
    <mergeCell ref="N19:N32"/>
    <mergeCell ref="P19:P32"/>
    <mergeCell ref="AW14:AW18"/>
    <mergeCell ref="AX14:AX18"/>
    <mergeCell ref="AY14:AY18"/>
    <mergeCell ref="A19:A32"/>
    <mergeCell ref="B19:B32"/>
    <mergeCell ref="C19:C32"/>
    <mergeCell ref="D19:D32"/>
    <mergeCell ref="E19:E32"/>
    <mergeCell ref="F19:F32"/>
    <mergeCell ref="G19:G32"/>
    <mergeCell ref="AQ14:AQ18"/>
    <mergeCell ref="AR14:AR18"/>
    <mergeCell ref="AS14:AS18"/>
    <mergeCell ref="AT14:AT18"/>
    <mergeCell ref="AU14:AU18"/>
    <mergeCell ref="AV14:AV18"/>
    <mergeCell ref="AK14:AK18"/>
    <mergeCell ref="AL14:AL18"/>
    <mergeCell ref="AM14:AM18"/>
    <mergeCell ref="AN14:AN18"/>
    <mergeCell ref="AO14:AO18"/>
    <mergeCell ref="AP14:AP18"/>
    <mergeCell ref="AE14:AE18"/>
    <mergeCell ref="AF14:AF18"/>
    <mergeCell ref="AG14:AG18"/>
    <mergeCell ref="AH14:AH18"/>
    <mergeCell ref="AI14:AI18"/>
    <mergeCell ref="AJ14:AJ18"/>
    <mergeCell ref="Y14:Y18"/>
    <mergeCell ref="Z14:Z18"/>
    <mergeCell ref="AA14:AA18"/>
    <mergeCell ref="AB14:AB18"/>
    <mergeCell ref="AC14:AC18"/>
    <mergeCell ref="AD14:AD18"/>
    <mergeCell ref="S14:S18"/>
    <mergeCell ref="T14:T18"/>
    <mergeCell ref="U14:U18"/>
    <mergeCell ref="V14:V18"/>
    <mergeCell ref="W14:W18"/>
    <mergeCell ref="X14:X18"/>
    <mergeCell ref="M14:M18"/>
    <mergeCell ref="N14:N18"/>
    <mergeCell ref="O14:O18"/>
    <mergeCell ref="P14:P18"/>
    <mergeCell ref="Q14:Q18"/>
    <mergeCell ref="R14:R18"/>
    <mergeCell ref="G14:G18"/>
    <mergeCell ref="H14:H18"/>
    <mergeCell ref="I14:I18"/>
    <mergeCell ref="J14:J18"/>
    <mergeCell ref="K14:K18"/>
    <mergeCell ref="L14:L18"/>
    <mergeCell ref="A14:A18"/>
    <mergeCell ref="B14:B18"/>
    <mergeCell ref="C14:C18"/>
    <mergeCell ref="D14:D18"/>
    <mergeCell ref="E14:E18"/>
    <mergeCell ref="F14:F18"/>
    <mergeCell ref="AT9:AT13"/>
    <mergeCell ref="AU9:AU13"/>
    <mergeCell ref="AV9:AV13"/>
    <mergeCell ref="AW9:AW13"/>
    <mergeCell ref="AX9:AX13"/>
    <mergeCell ref="AY9:AY13"/>
    <mergeCell ref="AN9:AN13"/>
    <mergeCell ref="AO9:AO13"/>
    <mergeCell ref="AP9:AP13"/>
    <mergeCell ref="AQ9:AQ13"/>
    <mergeCell ref="AR9:AR13"/>
    <mergeCell ref="AS9:AS13"/>
    <mergeCell ref="AH9:AH13"/>
    <mergeCell ref="AI9:AI13"/>
    <mergeCell ref="AJ9:AJ13"/>
    <mergeCell ref="AK9:AK13"/>
    <mergeCell ref="AL9:AL13"/>
    <mergeCell ref="AM9:AM13"/>
    <mergeCell ref="AB9:AB13"/>
    <mergeCell ref="AC9:AC13"/>
    <mergeCell ref="AD9:AD13"/>
    <mergeCell ref="AE9:AE13"/>
    <mergeCell ref="AF9:AF13"/>
    <mergeCell ref="AG9:AG13"/>
    <mergeCell ref="V9:V13"/>
    <mergeCell ref="W9:W13"/>
    <mergeCell ref="X9:X13"/>
    <mergeCell ref="Y9:Y13"/>
    <mergeCell ref="Z9:Z13"/>
    <mergeCell ref="AA9:AA13"/>
    <mergeCell ref="P9:P13"/>
    <mergeCell ref="Q9:Q13"/>
    <mergeCell ref="R9:R13"/>
    <mergeCell ref="S9:S13"/>
    <mergeCell ref="T9:T13"/>
    <mergeCell ref="U9:U13"/>
    <mergeCell ref="J9:J13"/>
    <mergeCell ref="K9:K13"/>
    <mergeCell ref="L9:L13"/>
    <mergeCell ref="M9:M13"/>
    <mergeCell ref="N9:N13"/>
    <mergeCell ref="O9:O13"/>
    <mergeCell ref="AO6:AO7"/>
    <mergeCell ref="A9:A13"/>
    <mergeCell ref="B9:B13"/>
    <mergeCell ref="C9:C13"/>
    <mergeCell ref="D9:D13"/>
    <mergeCell ref="E9:E13"/>
    <mergeCell ref="F9:F13"/>
    <mergeCell ref="G9:G13"/>
    <mergeCell ref="H9:H13"/>
    <mergeCell ref="I9:I13"/>
    <mergeCell ref="AH6:AI6"/>
    <mergeCell ref="AJ6:AJ7"/>
    <mergeCell ref="AK6:AK7"/>
    <mergeCell ref="AL6:AL7"/>
    <mergeCell ref="AM6:AM7"/>
    <mergeCell ref="AN6:AN7"/>
    <mergeCell ref="AY5:AY7"/>
    <mergeCell ref="J6:N6"/>
    <mergeCell ref="O6:R6"/>
    <mergeCell ref="S6:S7"/>
    <mergeCell ref="T6:T7"/>
    <mergeCell ref="U6:U7"/>
    <mergeCell ref="V6:X6"/>
    <mergeCell ref="Y6:Y7"/>
    <mergeCell ref="Z6:Z7"/>
    <mergeCell ref="AA6:AA7"/>
    <mergeCell ref="AS5:AS7"/>
    <mergeCell ref="AT5:AT7"/>
    <mergeCell ref="AU5:AU7"/>
    <mergeCell ref="AV5:AV7"/>
    <mergeCell ref="AW5:AW7"/>
    <mergeCell ref="AX5:AX7"/>
    <mergeCell ref="AB5:AB7"/>
    <mergeCell ref="AC5:AK5"/>
    <mergeCell ref="AM5:AO5"/>
    <mergeCell ref="AP5:AP7"/>
    <mergeCell ref="AQ5:AQ7"/>
    <mergeCell ref="AR5:AR7"/>
    <mergeCell ref="AC6:AC7"/>
    <mergeCell ref="AD6:AD7"/>
    <mergeCell ref="AE6:AE7"/>
    <mergeCell ref="AF6:AG6"/>
    <mergeCell ref="A1:S1"/>
    <mergeCell ref="A2:S2"/>
    <mergeCell ref="A3:S3"/>
    <mergeCell ref="A5:A7"/>
    <mergeCell ref="B5:C6"/>
    <mergeCell ref="D5:D7"/>
    <mergeCell ref="E5:I6"/>
    <mergeCell ref="J5:R5"/>
    <mergeCell ref="S5:A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Harutyunyan</cp:lastModifiedBy>
  <cp:lastPrinted>2014-10-30T13:19:43Z</cp:lastPrinted>
  <dcterms:created xsi:type="dcterms:W3CDTF">1996-10-14T23:33:28Z</dcterms:created>
  <dcterms:modified xsi:type="dcterms:W3CDTF">2014-11-04T08:16:34Z</dcterms:modified>
  <cp:category/>
  <cp:version/>
  <cp:contentType/>
  <cp:contentStatus/>
</cp:coreProperties>
</file>