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obligation\Share\229\Ashxatanqain\Ջանջուղազյան և Զարգարյան\Հրապարակման\2023\04.2023\"/>
    </mc:Choice>
  </mc:AlternateContent>
  <bookViews>
    <workbookView xWindow="0" yWindow="0" windowWidth="28725" windowHeight="12285" firstSheet="1" activeTab="1"/>
  </bookViews>
  <sheets>
    <sheet name="Sheet1" sheetId="1" state="hidden" r:id="rId1"/>
    <sheet name="ապրիլ" sheetId="16" r:id="rId2"/>
    <sheet name="բյուջետային երաշխիք" sheetId="3" r:id="rId3"/>
    <sheet name="Government Guarantees" sheetId="11" r:id="rId4"/>
  </sheets>
  <externalReferences>
    <externalReference r:id="rId5"/>
    <externalReference r:id="rId6"/>
    <externalReference r:id="rId7"/>
  </externalReferences>
  <definedNames>
    <definedName name="aaa" localSheetId="1">#REF!</definedName>
    <definedName name="aaa">#REF!</definedName>
    <definedName name="ggg" localSheetId="1">#REF!</definedName>
    <definedName name="ggg">#REF!</definedName>
    <definedName name="Lus" localSheetId="1">#REF!</definedName>
    <definedName name="Lus">#REF!</definedName>
    <definedName name="Lusine" localSheetId="1">#REF!</definedName>
    <definedName name="Lusine">#REF!</definedName>
    <definedName name="print">#REF!</definedName>
    <definedName name="Table1" localSheetId="1">#REF!</definedName>
    <definedName name="Table1">#REF!</definedName>
    <definedName name="Table2" localSheetId="1">#REF!</definedName>
    <definedName name="Table2">#REF!</definedName>
    <definedName name="vlom">[1]VTB!#REF!</definedName>
    <definedName name="Z_4CEBA9DC_1F71_4AEC_B56C_2888F9D9F6A5_.wvu.Cols" localSheetId="1" hidden="1">ապրիլ!$E:$J</definedName>
    <definedName name="ապրիլ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42" i="16" l="1"/>
  <c r="N142" i="16"/>
  <c r="P141" i="16"/>
  <c r="P140" i="16"/>
  <c r="P139" i="16"/>
  <c r="P138" i="16"/>
  <c r="P137" i="16"/>
  <c r="S136" i="16"/>
  <c r="R136" i="16"/>
  <c r="Q136" i="16"/>
  <c r="O136" i="16"/>
  <c r="N136" i="16"/>
  <c r="S135" i="16"/>
  <c r="R135" i="16"/>
  <c r="Q135" i="16"/>
  <c r="O135" i="16"/>
  <c r="N135" i="16"/>
  <c r="S133" i="16"/>
  <c r="R133" i="16"/>
  <c r="Q133" i="16"/>
  <c r="O133" i="16"/>
  <c r="N133" i="16"/>
  <c r="S132" i="16"/>
  <c r="S131" i="16"/>
  <c r="R131" i="16"/>
  <c r="R130" i="16"/>
  <c r="Q130" i="16"/>
  <c r="S130" i="16" s="1"/>
  <c r="S129" i="16"/>
  <c r="R129" i="16"/>
  <c r="S128" i="16"/>
  <c r="R128" i="16"/>
  <c r="S127" i="16"/>
  <c r="R126" i="16"/>
  <c r="Q126" i="16"/>
  <c r="S126" i="16" s="1"/>
  <c r="R125" i="16"/>
  <c r="S125" i="16" s="1"/>
  <c r="Q125" i="16"/>
  <c r="R124" i="16"/>
  <c r="O124" i="16"/>
  <c r="S124" i="16" s="1"/>
  <c r="S123" i="16"/>
  <c r="R123" i="16"/>
  <c r="R122" i="16"/>
  <c r="Q122" i="16"/>
  <c r="O122" i="16"/>
  <c r="N122" i="16"/>
  <c r="R121" i="16"/>
  <c r="Q121" i="16"/>
  <c r="S121" i="16" s="1"/>
  <c r="S120" i="16"/>
  <c r="R120" i="16"/>
  <c r="R119" i="16"/>
  <c r="O119" i="16"/>
  <c r="S119" i="16" s="1"/>
  <c r="S118" i="16"/>
  <c r="R118" i="16"/>
  <c r="S117" i="16"/>
  <c r="R117" i="16"/>
  <c r="S116" i="16"/>
  <c r="O115" i="16"/>
  <c r="S115" i="16" s="1"/>
  <c r="N115" i="16"/>
  <c r="R114" i="16"/>
  <c r="Q114" i="16"/>
  <c r="S114" i="16" s="1"/>
  <c r="S113" i="16"/>
  <c r="R112" i="16"/>
  <c r="Q112" i="16"/>
  <c r="S111" i="16"/>
  <c r="R111" i="16"/>
  <c r="Q111" i="16"/>
  <c r="O111" i="16"/>
  <c r="N111" i="16"/>
  <c r="S110" i="16"/>
  <c r="R110" i="16"/>
  <c r="Q110" i="16"/>
  <c r="O110" i="16"/>
  <c r="N110" i="16"/>
  <c r="S108" i="16"/>
  <c r="R108" i="16"/>
  <c r="Q108" i="16"/>
  <c r="O108" i="16"/>
  <c r="N108" i="16"/>
  <c r="S107" i="16"/>
  <c r="R107" i="16"/>
  <c r="S106" i="16"/>
  <c r="R106" i="16"/>
  <c r="S105" i="16"/>
  <c r="R105" i="16"/>
  <c r="S104" i="16"/>
  <c r="R103" i="16"/>
  <c r="Q103" i="16"/>
  <c r="O103" i="16"/>
  <c r="O109" i="16" s="1"/>
  <c r="N103" i="16"/>
  <c r="Q102" i="16"/>
  <c r="N102" i="16"/>
  <c r="S101" i="16"/>
  <c r="R101" i="16"/>
  <c r="Q101" i="16"/>
  <c r="O101" i="16"/>
  <c r="N101" i="16"/>
  <c r="O100" i="16"/>
  <c r="N100" i="16"/>
  <c r="Q99" i="16"/>
  <c r="N99" i="16"/>
  <c r="N98" i="16"/>
  <c r="S97" i="16"/>
  <c r="R97" i="16"/>
  <c r="S96" i="16"/>
  <c r="R96" i="16"/>
  <c r="S95" i="16"/>
  <c r="S94" i="16"/>
  <c r="S93" i="16"/>
  <c r="R92" i="16"/>
  <c r="R90" i="16"/>
  <c r="S89" i="16"/>
  <c r="R89" i="16"/>
  <c r="S88" i="16"/>
  <c r="R88" i="16"/>
  <c r="S87" i="16"/>
  <c r="R87" i="16"/>
  <c r="S86" i="16"/>
  <c r="R86" i="16"/>
  <c r="S85" i="16"/>
  <c r="S84" i="16"/>
  <c r="O83" i="16"/>
  <c r="S83" i="16" s="1"/>
  <c r="S82" i="16"/>
  <c r="S81" i="16"/>
  <c r="S80" i="16"/>
  <c r="S79" i="16"/>
  <c r="S78" i="16"/>
  <c r="O77" i="16"/>
  <c r="O99" i="16" s="1"/>
  <c r="O76" i="16"/>
  <c r="O98" i="16" s="1"/>
  <c r="S75" i="16"/>
  <c r="R74" i="16"/>
  <c r="Q74" i="16"/>
  <c r="Q98" i="16" s="1"/>
  <c r="R73" i="16"/>
  <c r="Q73" i="16"/>
  <c r="Q100" i="16" s="1"/>
  <c r="S72" i="16"/>
  <c r="R72" i="16"/>
  <c r="Q72" i="16"/>
  <c r="O72" i="16"/>
  <c r="N72" i="16"/>
  <c r="R71" i="16"/>
  <c r="Q71" i="16"/>
  <c r="O71" i="16"/>
  <c r="N71" i="16"/>
  <c r="O70" i="16"/>
  <c r="N70" i="16"/>
  <c r="O69" i="16"/>
  <c r="N69" i="16"/>
  <c r="S68" i="16"/>
  <c r="R68" i="16"/>
  <c r="R67" i="16"/>
  <c r="Q67" i="16"/>
  <c r="S67" i="16" s="1"/>
  <c r="S66" i="16"/>
  <c r="S65" i="16"/>
  <c r="R64" i="16"/>
  <c r="R69" i="16" s="1"/>
  <c r="Q64" i="16"/>
  <c r="S64" i="16" s="1"/>
  <c r="J64" i="16"/>
  <c r="S63" i="16"/>
  <c r="R62" i="16"/>
  <c r="Q62" i="16"/>
  <c r="Q70" i="16" s="1"/>
  <c r="S61" i="16"/>
  <c r="R61" i="16"/>
  <c r="Q61" i="16"/>
  <c r="O61" i="16"/>
  <c r="N61" i="16"/>
  <c r="S60" i="16"/>
  <c r="R60" i="16"/>
  <c r="Q60" i="16"/>
  <c r="O60" i="16"/>
  <c r="N60" i="16"/>
  <c r="R59" i="16"/>
  <c r="O59" i="16"/>
  <c r="N59" i="16"/>
  <c r="O58" i="16"/>
  <c r="N58" i="16"/>
  <c r="S57" i="16"/>
  <c r="J57" i="16"/>
  <c r="S56" i="16"/>
  <c r="J56" i="16"/>
  <c r="R55" i="16"/>
  <c r="R58" i="16" s="1"/>
  <c r="Q55" i="16"/>
  <c r="S55" i="16" s="1"/>
  <c r="J55" i="16"/>
  <c r="Q54" i="16"/>
  <c r="Q59" i="16" s="1"/>
  <c r="Q53" i="16"/>
  <c r="S53" i="16" s="1"/>
  <c r="G53" i="16"/>
  <c r="J53" i="16" s="1"/>
  <c r="S52" i="16"/>
  <c r="Q52" i="16"/>
  <c r="J52" i="16"/>
  <c r="Q51" i="16"/>
  <c r="Q141" i="16" s="1"/>
  <c r="O51" i="16"/>
  <c r="O141" i="16" s="1"/>
  <c r="N51" i="16"/>
  <c r="N141" i="16" s="1"/>
  <c r="O50" i="16"/>
  <c r="N50" i="16"/>
  <c r="O49" i="16"/>
  <c r="N48" i="16"/>
  <c r="N47" i="16"/>
  <c r="N137" i="16" s="1"/>
  <c r="S46" i="16"/>
  <c r="S45" i="16"/>
  <c r="R44" i="16"/>
  <c r="Q44" i="16"/>
  <c r="O44" i="16"/>
  <c r="O48" i="16" s="1"/>
  <c r="R43" i="16"/>
  <c r="Q43" i="16"/>
  <c r="S43" i="16" s="1"/>
  <c r="S42" i="16"/>
  <c r="S41" i="16"/>
  <c r="R41" i="16"/>
  <c r="R40" i="16"/>
  <c r="Q40" i="16"/>
  <c r="S40" i="16" s="1"/>
  <c r="R39" i="16"/>
  <c r="Q39" i="16"/>
  <c r="S39" i="16" s="1"/>
  <c r="R38" i="16"/>
  <c r="Q38" i="16"/>
  <c r="S38" i="16" s="1"/>
  <c r="S37" i="16"/>
  <c r="J37" i="16"/>
  <c r="Q36" i="16"/>
  <c r="S36" i="16" s="1"/>
  <c r="J36" i="16"/>
  <c r="Q35" i="16"/>
  <c r="S35" i="16" s="1"/>
  <c r="J35" i="16"/>
  <c r="Q34" i="16"/>
  <c r="S34" i="16" s="1"/>
  <c r="J34" i="16"/>
  <c r="S33" i="16"/>
  <c r="I33" i="16"/>
  <c r="G33" i="16"/>
  <c r="F33" i="16"/>
  <c r="S32" i="16"/>
  <c r="S31" i="16"/>
  <c r="J31" i="16"/>
  <c r="R30" i="16"/>
  <c r="Q30" i="16"/>
  <c r="S30" i="16" s="1"/>
  <c r="R29" i="16"/>
  <c r="Q29" i="16"/>
  <c r="S29" i="16" s="1"/>
  <c r="I29" i="16"/>
  <c r="G29" i="16"/>
  <c r="F29" i="16"/>
  <c r="R28" i="16"/>
  <c r="Q28" i="16"/>
  <c r="S28" i="16" s="1"/>
  <c r="R27" i="16"/>
  <c r="Q27" i="16"/>
  <c r="J27" i="16"/>
  <c r="S26" i="16"/>
  <c r="R26" i="16"/>
  <c r="S25" i="16"/>
  <c r="R25" i="16"/>
  <c r="R51" i="16" s="1"/>
  <c r="R141" i="16" s="1"/>
  <c r="S24" i="16"/>
  <c r="S23" i="16"/>
  <c r="G23" i="16"/>
  <c r="J23" i="16" s="1"/>
  <c r="S22" i="16"/>
  <c r="S21" i="16"/>
  <c r="S20" i="16"/>
  <c r="S19" i="16"/>
  <c r="J19" i="16"/>
  <c r="S18" i="16"/>
  <c r="S17" i="16"/>
  <c r="N17" i="16"/>
  <c r="J17" i="16"/>
  <c r="S16" i="16"/>
  <c r="S15" i="16"/>
  <c r="N15" i="16"/>
  <c r="N49" i="16" s="1"/>
  <c r="G15" i="16"/>
  <c r="J15" i="16" s="1"/>
  <c r="S14" i="16"/>
  <c r="S13" i="16"/>
  <c r="R13" i="16"/>
  <c r="S12" i="16"/>
  <c r="S11" i="16"/>
  <c r="S10" i="16"/>
  <c r="R10" i="16"/>
  <c r="R9" i="16"/>
  <c r="O9" i="16"/>
  <c r="S9" i="16" s="1"/>
  <c r="J9" i="16"/>
  <c r="S8" i="16"/>
  <c r="R8" i="16"/>
  <c r="J8" i="16"/>
  <c r="R7" i="16"/>
  <c r="Q7" i="16"/>
  <c r="S7" i="16" s="1"/>
  <c r="J7" i="16"/>
  <c r="R6" i="16"/>
  <c r="Q6" i="16"/>
  <c r="S6" i="16" s="1"/>
  <c r="J6" i="16"/>
  <c r="R5" i="16"/>
  <c r="Q5" i="16"/>
  <c r="O5" i="16"/>
  <c r="O47" i="16" s="1"/>
  <c r="J5" i="16"/>
  <c r="O140" i="16" l="1"/>
  <c r="S71" i="16"/>
  <c r="S103" i="16"/>
  <c r="O137" i="16"/>
  <c r="Q58" i="16"/>
  <c r="R70" i="16"/>
  <c r="R98" i="16"/>
  <c r="R134" i="16"/>
  <c r="Q49" i="16"/>
  <c r="Q139" i="16" s="1"/>
  <c r="Q47" i="16"/>
  <c r="R48" i="16"/>
  <c r="N139" i="16"/>
  <c r="S51" i="16"/>
  <c r="S141" i="16" s="1"/>
  <c r="R49" i="16"/>
  <c r="R100" i="16"/>
  <c r="S77" i="16"/>
  <c r="S99" i="16" s="1"/>
  <c r="O134" i="16"/>
  <c r="O138" i="16" s="1"/>
  <c r="S73" i="16"/>
  <c r="S100" i="16" s="1"/>
  <c r="R99" i="16"/>
  <c r="R47" i="16"/>
  <c r="R137" i="16" s="1"/>
  <c r="S27" i="16"/>
  <c r="S49" i="16" s="1"/>
  <c r="S139" i="16" s="1"/>
  <c r="R50" i="16"/>
  <c r="R140" i="16" s="1"/>
  <c r="O139" i="16"/>
  <c r="N109" i="16"/>
  <c r="J29" i="16"/>
  <c r="J33" i="16"/>
  <c r="N140" i="16"/>
  <c r="S54" i="16"/>
  <c r="S59" i="16" s="1"/>
  <c r="S76" i="16"/>
  <c r="Q109" i="16"/>
  <c r="R109" i="16"/>
  <c r="Q134" i="16"/>
  <c r="S122" i="16"/>
  <c r="S142" i="16"/>
  <c r="S58" i="16"/>
  <c r="S50" i="16"/>
  <c r="S140" i="16" s="1"/>
  <c r="S69" i="16"/>
  <c r="Q48" i="16"/>
  <c r="N134" i="16"/>
  <c r="S44" i="16"/>
  <c r="S62" i="16"/>
  <c r="Q69" i="16"/>
  <c r="Q137" i="16" s="1"/>
  <c r="S74" i="16"/>
  <c r="S102" i="16"/>
  <c r="Q50" i="16"/>
  <c r="Q140" i="16" s="1"/>
  <c r="S5" i="16"/>
  <c r="S48" i="16"/>
  <c r="S112" i="16"/>
  <c r="N138" i="16" l="1"/>
  <c r="Q138" i="16"/>
  <c r="R138" i="16"/>
  <c r="R139" i="16"/>
  <c r="S70" i="16"/>
  <c r="S134" i="16"/>
  <c r="S47" i="16"/>
  <c r="S98" i="16"/>
  <c r="S109" i="16"/>
  <c r="E22" i="3"/>
  <c r="S137" i="16" l="1"/>
  <c r="S138" i="16"/>
  <c r="H4" i="11" l="1"/>
  <c r="G4" i="11"/>
  <c r="D24" i="3" l="1"/>
  <c r="E14" i="3" l="1"/>
  <c r="E6" i="3" l="1"/>
  <c r="E24" i="3" s="1"/>
  <c r="F2" i="1" l="1"/>
  <c r="F3" i="1"/>
</calcChain>
</file>

<file path=xl/sharedStrings.xml><?xml version="1.0" encoding="utf-8"?>
<sst xmlns="http://schemas.openxmlformats.org/spreadsheetml/2006/main" count="951" uniqueCount="473">
  <si>
    <t xml:space="preserve">
 ՀՀ ԿԲ գերմանահայկական հիմնադրամին վարկավորում</t>
  </si>
  <si>
    <t xml:space="preserve">
Կորոնավիրուսի (COVID-19) տնտեսական հետևանքների չեզոքացման  1-ին միջոցառման շրջանակներում ՀՀ ԿԲ գերմանահայկական հինադրամին վարկավորում</t>
  </si>
  <si>
    <t>31.03.2020թ
16/310320-1 ֆինանսական գործակալության պայմանագիր</t>
  </si>
  <si>
    <t>ՀՀ դրամ</t>
  </si>
  <si>
    <t xml:space="preserve"> ՀՀ էկոնոմիկայի նախարարություն</t>
  </si>
  <si>
    <t xml:space="preserve">
Կորոնավիրուսի (COVID-19) տնտեսական հետևանքների չեզոքացման  3-րդ միջոցառման շրջանակներում ՀՀ ԿԲ գերմանահայկական հիմնադրամին վարկավորում</t>
  </si>
  <si>
    <t>31.12.2024թ.</t>
  </si>
  <si>
    <t xml:space="preserve">
Կորոնավիրուսի (COVID-19) տնտեսական հետևանքների չեզոքացման  19-րդ միջոցառման շրջանակներում իրականացվող վարկավորում</t>
  </si>
  <si>
    <t>25.12.2028թ.</t>
  </si>
  <si>
    <t xml:space="preserve">
Կորոնավիրուսի (COVID-19) տնտեսական հետևանքների չեզոքացման  2-րդ միջոցառման շրջանակներում իրականացվող վարկավորում</t>
  </si>
  <si>
    <t xml:space="preserve">   ՀՀ կառավարության 26․03․2020թ․ 356-Լ որոշում, ՀՀ կառավարության 31․03․2020թ․ 416-Լ որոշում           Գործակալական պայմանագիր 16/120520-1</t>
  </si>
  <si>
    <t>07.05.2024թ.</t>
  </si>
  <si>
    <t xml:space="preserve">      ՀՀ կառավարության 26․03․2020թ․ 356-Լ որոշում, ՀՀ կառավարության 31․03․2020թ․ 416-Լ որոշում,          Գործակալական պայմանագիր 16/220420-1      </t>
  </si>
  <si>
    <t>30.04.2024թ.</t>
  </si>
  <si>
    <t>ՀՀ կառավարության 31․03․2020թ․ 416-Լ որոշում</t>
  </si>
  <si>
    <t>30.06.2022թ.</t>
  </si>
  <si>
    <t>2020 թվականի ընթացքում ՀՀ պետական բյուջեից կորոնավիրուսի (COVID-19) տնտեսական հետևանքների չեզոքացման  1-ին, 2-րդ, 3-րդ և 19-րդ միջոցառումների շրջանակներում տրամադրված բյուջետային աջակցություն</t>
  </si>
  <si>
    <t xml:space="preserve">25.12.2020թ. Փոխառության պայմանագիր Н420-20 ( ՀՀ կառավարության 27.05.2020թ.   854-Լ որոշում, ՀՀ կառավարության 02․07․2020թ․ 1094-Ն որոշում, ՀՀ կառավարության 27.07.2020թ. 1233-Ն որոշում)            </t>
  </si>
  <si>
    <t>Տ Ե Ղ Ե Կ Ա Ն Ք</t>
  </si>
  <si>
    <t>Հ/Հ</t>
  </si>
  <si>
    <t>Վարկառու</t>
  </si>
  <si>
    <t xml:space="preserve">Արտաքին պարտքի և ՀՀ պետական բյուջեի միջոցների հաշվին իրականացվող ծրագիր </t>
  </si>
  <si>
    <t>Վարկի աղբյուրը</t>
  </si>
  <si>
    <t>Արժույթը</t>
  </si>
  <si>
    <t>Ենթավարկի, բյուջետային վարկի, պայմանագրով փոխանցված պարտավորության նախատեսված գումարը</t>
  </si>
  <si>
    <t>Ենթավարկի, բյուջետային վարկի, պայմանագրով փոխանցված պարտավորության փաստացի  գումարը</t>
  </si>
  <si>
    <t>Ենթավարկի, բյուջետային վարկի տոկոսադրույքը</t>
  </si>
  <si>
    <t>Մարված վարկի հիմնական գումար</t>
  </si>
  <si>
    <t>Մարված տոկոսագումար</t>
  </si>
  <si>
    <t>Վարկի հիմնական գումարի մնացորդ</t>
  </si>
  <si>
    <t>Գրավի առարկան</t>
  </si>
  <si>
    <t>«Բարձրավոլտ էլեկտրացանցեր» ՓԲԸ</t>
  </si>
  <si>
    <t xml:space="preserve"> ««Գյումրի-2» ենթակայանի վերականգնում» I փուլ</t>
  </si>
  <si>
    <t>Գերմանիայի վերականգնվող վարկերի բանկ (KfW)</t>
  </si>
  <si>
    <t>30.06.2019թ.  - 30.06.2049թ.</t>
  </si>
  <si>
    <t>Եվրո</t>
  </si>
  <si>
    <t>0.75% և 0.25% պարտավճար</t>
  </si>
  <si>
    <t>Հասարակ մուրհաիկներ, ակտիվներ</t>
  </si>
  <si>
    <t xml:space="preserve"> ««Գյումրի-2» ենթակայանի վերականգնում» II փուլ</t>
  </si>
  <si>
    <t>30.12.2012թ. -30.06.2024թ.</t>
  </si>
  <si>
    <t>վերաֆինանսավորման դրույք + 1.25% (յուրաքանչյուր մասհանման համար սահմանված)</t>
  </si>
  <si>
    <t>Հասարակ մուրհակներ և յուրաքանչյուր տարվա դեկտեմբեր ամսվա դրությամբ ձեռք բերված ակտիվներ</t>
  </si>
  <si>
    <t>«Հոսանքահաղորդիչ համակարգի վերականգնում (Կամո և Վանաձոր-2 ենթակայաններ)»</t>
  </si>
  <si>
    <t>30.06.2009թ. - 30.12.2038թ.</t>
  </si>
  <si>
    <t xml:space="preserve">«Կովկասյան էլեկտրահաղորդման ցանց I (Հայաստան-Վրաստան հաղորդիչ գիծ/ենթակայաններ)» </t>
  </si>
  <si>
    <t>30.12.2019թ. -30.12.2029թ.</t>
  </si>
  <si>
    <t>1.85% և 0.25% պարտավճար</t>
  </si>
  <si>
    <t>30.06.2025թ. -30.12.2054թ.</t>
  </si>
  <si>
    <t>«Կովկասյան էլեկտրահաղորդման ցանց I (Հայաստան-Վրաստան հաղորդիչ գիծ/ենթակայաններ) (Փուլ 1 + Փուլ 2a)»</t>
  </si>
  <si>
    <t>Մասհանման ամսաթվից  մինչև 28 տարի (արտոնյալ ժամկետ՝ 5 տարի)</t>
  </si>
  <si>
    <t>փոփոխական</t>
  </si>
  <si>
    <t>Հասարակ մուրհակներ և յուրաքանչյուր տարվա դեկտեմբեր ամսվա դրությամբ ձեռք բերված ակտիվներ:  17.05.2005թ. կնքված գրավի պայմանագրով գրավադրված գույքը:</t>
  </si>
  <si>
    <t>«Կովկասյան էլեկտրահաղորդման ցանց III (Ծրագրի փուլ 2)» (Հայաստան-Վրաստան հաղորդիչ գիծ/ենթակայաններ)»</t>
  </si>
  <si>
    <t>30.12.2020թ. -30.12.2030թ.</t>
  </si>
  <si>
    <t>«Էլեկտրաէներգիայի մատակարարման հուսալիություն»</t>
  </si>
  <si>
    <t>Վերակառուցման և Զարգացման Միջազգային Բանկի (ՎԶՄԲ)</t>
  </si>
  <si>
    <t>15.11.2021թ. -15.05.2036թ.</t>
  </si>
  <si>
    <t>ԱՄՆ դոլար</t>
  </si>
  <si>
    <t>Հասարակ մուրհակներ</t>
  </si>
  <si>
    <t>««Էլեկտրաէներգիայի մատակարարման հուսալիություն» ծրագրի լրացուցիչ ֆինանսավորում»</t>
  </si>
  <si>
    <t>15.08.2024թ. -15.08.2039թ.</t>
  </si>
  <si>
    <t xml:space="preserve">«Էլեկտրահաղորդման ցանցի բարելավում ծրագիր» </t>
  </si>
  <si>
    <t>15.11.2039թ.</t>
  </si>
  <si>
    <t>«Երևանի ջերմաէլեկտրակենտրոն» ՓԲԸ</t>
  </si>
  <si>
    <t>«Էլեկտրաէներգիայի հաղորդման ցանցի վերակառուցում»</t>
  </si>
  <si>
    <t>Ասիական Զարգացման Բանկ (ԱԶԲ)</t>
  </si>
  <si>
    <t>15.11.2019թ. -15.05.2039թ.</t>
  </si>
  <si>
    <t>ՀՓԻ</t>
  </si>
  <si>
    <t>«Էլեկտրաէներգետիկական համակարգի օպերատոր» ՓԲԸ</t>
  </si>
  <si>
    <t xml:space="preserve">«էլեկտրահաղորդման և բաշխիչ համակարգեր»   N 3175 AM </t>
  </si>
  <si>
    <t>Զարգացման Միջազգային Ընկերակցություն (ՄԶԸ)</t>
  </si>
  <si>
    <t>05.06.2009թ. - 05.12.2033թ.</t>
  </si>
  <si>
    <t>05.12.2008թ. -05.12.2023թ.</t>
  </si>
  <si>
    <t>յուրաքանչյուր տարվա հունվարի 1-ի փոփոխական տոկոսադրույք +0.5%</t>
  </si>
  <si>
    <t>«Էլեկտրահաղորդման և բաշխիչ համակարգեր»</t>
  </si>
  <si>
    <t>Ճապոնիայի Անդրծովյան տնտեսական համագործակցության հիմնադրամ (JICA)</t>
  </si>
  <si>
    <t>10.02.2019թ. -10.02.2039թ.</t>
  </si>
  <si>
    <t>Ճապոնական իեն</t>
  </si>
  <si>
    <t>«Հայաստանի էլեկտրական ցանցեր» ՓԲԸ</t>
  </si>
  <si>
    <t>«Հայաստանի վերականգնվող էներգետիկայի և էներգախնայողության հիմնադրամ»</t>
  </si>
  <si>
    <t>«Քաղաքային ջեռուցման ծրագիր»</t>
  </si>
  <si>
    <t>10.11.2015թ. - 10.11.2045թ.</t>
  </si>
  <si>
    <t>Առանց գրավի</t>
  </si>
  <si>
    <t>«Միջազգային էներգետիկ կորպորացիա» ՓԲԸ</t>
  </si>
  <si>
    <t>«Էներգետիկայի բնագավառում անհապաղ օգնություն (Քանաքեռի հիդրոէլեկտրակայան)»</t>
  </si>
  <si>
    <t>25.11.2010թ. - 25.11.2041թ.</t>
  </si>
  <si>
    <t xml:space="preserve"> «ՔոնթուրԳլոբալ  Հիդրո Կասկադ» ՓԲԸ </t>
  </si>
  <si>
    <t xml:space="preserve">Որոտանի հիդրոէլեկտրակայանների համակարգի վերականգնման  </t>
  </si>
  <si>
    <t>30.12.2030թ.</t>
  </si>
  <si>
    <t>3.24% և 0.25% պարտավճար</t>
  </si>
  <si>
    <t>հասարակ անտոկոս մուրհակ</t>
  </si>
  <si>
    <t>30.06.2050թ.</t>
  </si>
  <si>
    <t>30.12.2031թ.</t>
  </si>
  <si>
    <t>4.12% և 0.25% պարտավճար</t>
  </si>
  <si>
    <t>«Երևան Ջերմաէլեկտրակենտրոն» ՓԲԸ</t>
  </si>
  <si>
    <t xml:space="preserve">«Երևանի համակցված շոգեգազային ցիկլով էլեկտրակայանի (էներգաբլոկի) նախագծի իրականացում» </t>
  </si>
  <si>
    <t>20.03.2015թ. -20.03.2045թ.</t>
  </si>
  <si>
    <t>հասարակ անտոկոս մուրհակ և Ընկերությանը պատկանող հողամասը և դրա վրա կառուցված շինությունները</t>
  </si>
  <si>
    <t>«Օժանդակություն էներգահամակարգին»</t>
  </si>
  <si>
    <t>Համաշխարհային բանկ</t>
  </si>
  <si>
    <t>17.12.2008թ. -17.12.2022թ.</t>
  </si>
  <si>
    <t>«Հայկական ատոմային էլեկտրոկայան» ՓԲԸ</t>
  </si>
  <si>
    <t>Ֆրանսիա</t>
  </si>
  <si>
    <t>10.12.2008թ. -30.12.2035թ.</t>
  </si>
  <si>
    <t xml:space="preserve">ՀՀ կառավարության 11.06.2020թ.  N 953-Ն որոշում </t>
  </si>
  <si>
    <t>25.06.2022թ. -25.06.2032թ.</t>
  </si>
  <si>
    <t xml:space="preserve">Հայաստանի Հանրապետության տարածքում ատոմային էլեկտրակայանի շահագործման ժամկետի երկարաձգման աշխատանքների ֆինանսավորման </t>
  </si>
  <si>
    <t xml:space="preserve">կայունացման դեպոզիտ հաշիվ </t>
  </si>
  <si>
    <t>10.01.2020թ. -10.07.2029թ.</t>
  </si>
  <si>
    <t xml:space="preserve">«Էներգետիկայի ոլորտի ֆինանսական առողջացում» </t>
  </si>
  <si>
    <t>15.11.2030թ. -15.11.2040թ.</t>
  </si>
  <si>
    <t>Հասարակ մուրհակներ, ՀԱԷԿ-ի սեփականություն հանդիսացող ակտիվները</t>
  </si>
  <si>
    <t>Հասարակ մուրհակներ, 11.07.2005թ. կնքված ենթավարկային համաձայնագրով ստանձնած պարտավորությունների ապահովման համար գրավադրված գույքը</t>
  </si>
  <si>
    <t>«Երքաղլույս» ՓԲԸ</t>
  </si>
  <si>
    <t>Երևանի քաղաքային լուսավորության ծրագիր</t>
  </si>
  <si>
    <t>16.10.2018թ. -16.04.2025թ.</t>
  </si>
  <si>
    <t xml:space="preserve">Ծրագիրն իրականացնողի կանոնադրությամբ նախատեսված Երևան քաղաքիարտաքին լուսավորության ցանցի շահագործման, հիմնանորագման և պահպանման ծրագրի իրականացման համար տրամադրվող ֆինանսական միջոցները </t>
  </si>
  <si>
    <t>«Նաիրիտ գործարան» ՓԲԸ*</t>
  </si>
  <si>
    <t xml:space="preserve">Պահանջի իրավունքի զիջման Համաձայնագիր
</t>
  </si>
  <si>
    <t>Պետական բյուջե</t>
  </si>
  <si>
    <t>01.07.2018թ.</t>
  </si>
  <si>
    <t>Ընդամենը ՀՀ Էներգետիկայի ոլորտում տրամադրված վարկեր</t>
  </si>
  <si>
    <t>«Կարեն Դեմերճյանի անվան Երևանի մետրոպոլիտեն» ՓԲԸ (ՎԶԵԲ I)</t>
  </si>
  <si>
    <t>«Երևանի մետրոպոլիտենի վերականգնում» I ծրագիր (ՎԶԵԲ)</t>
  </si>
  <si>
    <t>Վերակառուցման և Զարգացման Եվրոպական  Բանկ (ՎԶԵԲ)</t>
  </si>
  <si>
    <t>16.04.2013թ. - 16.10.2024թ.</t>
  </si>
  <si>
    <t>6-ամսյա Եվրոibor+1</t>
  </si>
  <si>
    <t>«Կարեն Դեմերճյանի անվան Երևանի մետրոպոլիտեն» ՓԲԸ (ՎԶԵԲ II)</t>
  </si>
  <si>
    <t>«Երևանի մետրոպոլիտենի վերականգնում» II ծրագիր (ՎԶԵԲ)</t>
  </si>
  <si>
    <t>16.10.2013թ. -16.04.2027թ.</t>
  </si>
  <si>
    <t>«Կարեն Դեմերճյանի անվան Երևանի մետրոպոլիտեն» ՓԲԸ (ԵՆԲ I)</t>
  </si>
  <si>
    <t>«Երևանի մետրոպոլիտենի վերականգնում» I ծրագիր (ԵՆԲ)</t>
  </si>
  <si>
    <t xml:space="preserve">Եվրոպական Ներդրումային Բանկի (ԵՆԲ) </t>
  </si>
  <si>
    <t>16.10.2015թ. - 16.04.2027թ.</t>
  </si>
  <si>
    <t>«Կարեն Դեմերճյանի անվան Երևանի մետրոպոլիտեն» ՓԲԸ  (ԵՆԲ II)</t>
  </si>
  <si>
    <t>«Երևանի մետրոպոլիտենի վերականգնում» II ծրագիր (ԵՆԲ)</t>
  </si>
  <si>
    <t>16.04.2019թ. -16.10.2033թ.</t>
  </si>
  <si>
    <t>Ընդամենը «Կարեն Դեմերճյանի անվան Երևանի մետրոպոլիտեն» ՓԲԸ տրամադրված վարկեր</t>
  </si>
  <si>
    <t>ՀՀ կենտրոնական բանկ</t>
  </si>
  <si>
    <t>Տնտեսության կայունացման վարկավորման ծրագիր</t>
  </si>
  <si>
    <t>15.12.2012թ. 15.06.2026թ.</t>
  </si>
  <si>
    <t>6-ամսյա Լibor+4%</t>
  </si>
  <si>
    <t>ՀՀ գյուղատնտեսության ոլորտի աջակցում</t>
  </si>
  <si>
    <t>30.06.2024</t>
  </si>
  <si>
    <t>«Ավանդների փոխհատուցումը երաշխավորող հիմնադրամ» ՓԲԸ</t>
  </si>
  <si>
    <t>«Հայաստանի Հանրապետության առևտրային բանկերում ֆիզիկական անձանց բանկային ավանդների հատուցումը երաշխավորող համակարգի ամրապնդում»</t>
  </si>
  <si>
    <t>25.12.2005թ. -25.06.2045թ.</t>
  </si>
  <si>
    <t>«Ակբա-Կրեդիտ Ագրիկոլ Բանկ» ՓԲԸ Հյուսիս Արևմտյան</t>
  </si>
  <si>
    <t>«Հյուսիս-Արևմտյան շրջանների գյուղատնտեսական ծառայությունների ծրագիր»</t>
  </si>
  <si>
    <t>ԳԶՄՀ</t>
  </si>
  <si>
    <t>01.06.2008թ. -01.12.2037թ.</t>
  </si>
  <si>
    <t>«Ակբա-Կրեդիտ Ագրիկոլ Բանկ» ՓԲԸ Գյուղատնտեսության ծառ.</t>
  </si>
  <si>
    <t>«Գյուղատնտեսական ծառայությունների ծրագիր»</t>
  </si>
  <si>
    <t>15.10.2011թ.-15.04.2041թ.</t>
  </si>
  <si>
    <t>Հայաստանում գյուղական տարածքների տնտեսական զարգացման հիմնադրամ (FREDA)</t>
  </si>
  <si>
    <t>08.01.2008թ. Հայաստանի Հանրապետության և Գյուղատնտեսության զարգացման միջազգային հիմնադրամի (ԳԶՄՀ) միջև կնքված «Շուկայավարման հնարավորություն ֆերմերներին» ծրագրի Ֆինանսավորման Համաձայնագիր</t>
  </si>
  <si>
    <t>25.01.2018-25.01.2047թ.թ.</t>
  </si>
  <si>
    <t>02.09.2015թ. Հայաստանի Հանրապետության և Գյուղատնտեսության զարգացման միջազգային հիմնադրամի (ԳԶՄՀ) միջև կնքված «Շուկայավարման հնարավորություն ֆերմերներին» ծրագրի Ֆինանսավորման Համաձայնագիր</t>
  </si>
  <si>
    <t>25.01.2025-25.01.2039թ.թ.</t>
  </si>
  <si>
    <t>Ընդամենը ՀՀ կենտրոնական բանկ, այլ բանկեր և վարկային կազմակերպություններին տրամադրված վարկեր</t>
  </si>
  <si>
    <t>«Վանաձորի բաղնիքային տնտեսություն»</t>
  </si>
  <si>
    <t>«Աղետի գոտու վերականգնում»</t>
  </si>
  <si>
    <t>01.11.2026թ.</t>
  </si>
  <si>
    <t>Վարկի հաշվին կառուցված գույքը</t>
  </si>
  <si>
    <t>«Երևանի քաղաքային նոր աղբավայր» ՓԲԸ</t>
  </si>
  <si>
    <t>Երևանի կոշտ թափոններ  (ՎԶԵԲ-ի ծրագիր)</t>
  </si>
  <si>
    <t>16.04.2018թ. -16.10.2029թ.</t>
  </si>
  <si>
    <t>Ծրագրի շրջանակներում ձեռք բերվող ակտիվները</t>
  </si>
  <si>
    <t>Երևանի կոշտ թափոններ  (ԵՆԲ-ի ծրագիր)</t>
  </si>
  <si>
    <t xml:space="preserve">«Կոտայքի և Գեղարքունիքի ԿԿԹԿ» ՍՊԸ </t>
  </si>
  <si>
    <t>«Հայաստանի վերականգնվող էներգետիկայի հիմնադրամ</t>
  </si>
  <si>
    <t>Գյուղական կարողությունների ստեղծման ծրագրի համաֆինանսավորում</t>
  </si>
  <si>
    <t>25.12.2012թ. -31.12.2022թ.</t>
  </si>
  <si>
    <t>«Ռադիոիզոտոպների արտադրության կենտրոն» ՓԲԸ</t>
  </si>
  <si>
    <t xml:space="preserve">Լիբոր+4 </t>
  </si>
  <si>
    <t>«Ավտոմատիկա» ՓԲԸ</t>
  </si>
  <si>
    <t>15.12.2020թ.</t>
  </si>
  <si>
    <t>ք. Երևան, Թևոսյան 3/1 հասցեում գտնվող անշարժ գույք</t>
  </si>
  <si>
    <t>«Բերրիություն ԱՄ-ի Մասիսի շրջանային միավորում» ՍՊԸ*</t>
  </si>
  <si>
    <t>Գյուղատնտեսության վարկավորման ծրագիր</t>
  </si>
  <si>
    <t>20.12.2016թ.</t>
  </si>
  <si>
    <t>ԳՖԿ ԾԻԳ (Գյուղատնտեսական տարածքների տնտեսական զարգացում ԳՏՏԶ) IFAD</t>
  </si>
  <si>
    <t>01.06.2015թ. 01.06.2044թ.</t>
  </si>
  <si>
    <t>ԳՖԿ ԾԻԳ (Գյուղական ձեռնարկությունների և փոքրածավալ առևտրային գյուղատնտեսության զարգացման ծրագիր ԳՁՓԱԳԶԾ) IDA</t>
  </si>
  <si>
    <t>15.12.2015թ. 15.06.2045թ.</t>
  </si>
  <si>
    <t xml:space="preserve">Շուկայական հնարավորություններ ֆերմերներին ծրագիր (ՇՀՖ) </t>
  </si>
  <si>
    <t>04.02.2018թ. 04.08.2057թ.</t>
  </si>
  <si>
    <t>«Դարդան» ՍՊԸ</t>
  </si>
  <si>
    <t>Համաշխարհային բանկի հաշվին ապրանքային վարկ</t>
  </si>
  <si>
    <t>31.07.2021թ.</t>
  </si>
  <si>
    <t>1. ՀՀ  Արմավիրի մարզ,  գ.Նորակերտ, Նորակերտի խճուղի 10 (վարչական շենք և այլ շինություններ), քաղ. Երևան, Աճառյան փողոց  42բ (կաթսայատան վերնահարկ, պահեստ և այլ շինություններ), շինարարական և այլ տրանսպորտային միջոցներ</t>
  </si>
  <si>
    <t>«Համո Բեկնազարյանի անվան «Հայֆիլմ» կինոստուդիա» ՓԲԸ</t>
  </si>
  <si>
    <t xml:space="preserve">Պահանջի իրավունքի զիջման համաձայնագիր
</t>
  </si>
  <si>
    <t>24.12.2025թ.</t>
  </si>
  <si>
    <t>«Դի Էնդ Էյջ Գրուպ»  ՍՊԸ</t>
  </si>
  <si>
    <t>Տնտեսության վարկավորման ծրագիր</t>
  </si>
  <si>
    <t>կայունացման դեպոզիտ հաշիվ (եվրոբոնդ)</t>
  </si>
  <si>
    <t>10.12.2024թ.-10.12.2026թ.</t>
  </si>
  <si>
    <t>2% մինչև 31/12/2023, 01/01/2024-ից- 8%</t>
  </si>
  <si>
    <t xml:space="preserve"> ՀՀ ք. Երևան, Փ. Բյուզանդի 15 հասցեում գտնվող հյուրանոցային համալիրը</t>
  </si>
  <si>
    <t>28.06.2027թ.</t>
  </si>
  <si>
    <t>2% մինչև 31/12/2023, 01/01/2024-ից - 10.4%</t>
  </si>
  <si>
    <t>Կանոնադրական կապիտալում սեփ. իրավունքով պատկանող բաժնեմասերը, ՀՀ ք. Երևան, Փ. Բյուզանդի 15 հասցեում գտնվող հյուրանոցային համալիրը</t>
  </si>
  <si>
    <t>Ընդամենը տնտեսության վարկավորման համար տարբեր կազմակերպություններին և ընկերություններին տրամադրված վարկեր</t>
  </si>
  <si>
    <t>04.06.2022թ.</t>
  </si>
  <si>
    <t>սկսած 2022թ-ից 12%</t>
  </si>
  <si>
    <t>31.03.2025թ.</t>
  </si>
  <si>
    <t xml:space="preserve">Ընդամենը Կորոնավիրուսի (COVID-19) տնտեսական հետևանքների չեզոքացման հետ կապված </t>
  </si>
  <si>
    <t xml:space="preserve">«ԱԱԲ Պրոեկտ» ՍՊԸ </t>
  </si>
  <si>
    <t xml:space="preserve">«Կորսան Կորվիամ Կոնստրուկսինո» ԲԸ-ի կողմից չվճարված դրամական պահանջներ ունեցող ՀՀ կազմակերպություններին տրամադրվող բյուջետային վարկեր
</t>
  </si>
  <si>
    <t>15.06.2022-15.06.2025թթ.</t>
  </si>
  <si>
    <t>ՀՀ, Կոտայքի մարզ, Արամուսի բազալտի հանքավայրի արդյունահանման Արմենիուս տեղամասը հասցեում գտնվող հողամասի նկատմամբ ընդերքօգտագործման իրավունքը</t>
  </si>
  <si>
    <t>«Շին Թրեյդ» ՍՊԸ</t>
  </si>
  <si>
    <t>10.06.2022-10.06.2025թթ.</t>
  </si>
  <si>
    <t>ք. Երևան, Դավթաշեն 10-րդ փողոց 2/7 բնակելի տուն հասցեում գտնվող 517,54  քմ և 0.096578 հա մակերեսով հողամասը</t>
  </si>
  <si>
    <t>«ՄԼ Մայնինգ» ՍՊԸ</t>
  </si>
  <si>
    <t xml:space="preserve">   Մայր գումար՝                   15.06.2022 -15.06.2025                              Տոկոսագումար՝                 15.09.2020 -15.06.2025 </t>
  </si>
  <si>
    <t>IVECO TRAKKER 450 մակնիշի բեռնատար ինքնաթափ (2 հատ), MAN TGA-41 մակնիշի բեռնատար ինքնաթափ  (3 հատ)</t>
  </si>
  <si>
    <t>«Ժակշին» ՍՊԸ</t>
  </si>
  <si>
    <t xml:space="preserve">   Մայր գումար՝                   25.06.2022 -25.06.2025                              Տոկոսագումար՝                 25.09.2020 -25.06.2025</t>
  </si>
  <si>
    <t>Շինտեխնիկա` KAMAZ.
SINOTRUK 2011- 2 հատ</t>
  </si>
  <si>
    <t>«Բիզնես Ալտերնատիվ» ՍՊԸ</t>
  </si>
  <si>
    <t xml:space="preserve">   Մայր գումար՝                   10.06.2022 -10.06.2025                              Տոկոսագումար՝                 10.09.2020 -10.06.2025  </t>
  </si>
  <si>
    <t>Շինտեխնիկա՝ YARI ROMORK T-MAX</t>
  </si>
  <si>
    <t>«Քեյ դի Էյջ» ՍՊԸ</t>
  </si>
  <si>
    <t>Ավտոմեքենա՝ MERCEDES-BENZ E35O</t>
  </si>
  <si>
    <t>«Ռաֆայել» ՍՊԸ</t>
  </si>
  <si>
    <t xml:space="preserve">   Մայր գումար՝                   10.07.2022 -10.07.2025                              Տոկոսագումար՝                 10.10.2020 -10.07.2025</t>
  </si>
  <si>
    <t>Վիբրացիոն գլդոն և հողամաս</t>
  </si>
  <si>
    <t>«Միրադա» ՍՊԸ</t>
  </si>
  <si>
    <t xml:space="preserve">   Մայր գումար՝                   25.06.2022 -25.06.2025                              Տոկոսագումար՝                 25.09.2020 -25.06.2025    </t>
  </si>
  <si>
    <t xml:space="preserve">ք. Երևան,  Քրիստափորի փողոց 1/3 տարածք հասարակական նշանակության շինություն </t>
  </si>
  <si>
    <t>Մայր գումար՝                   15.07.2022 -15.07.2025                              Տոկոսագումար՝                 15.10.2020 -15.07.2025</t>
  </si>
  <si>
    <t>«Ավետիք Սարգսյան» ԱՁ</t>
  </si>
  <si>
    <t>Կռազ-ցիստեռն</t>
  </si>
  <si>
    <t>«Նաիրիի ՃՇՇ» ԲԲԸ</t>
  </si>
  <si>
    <t xml:space="preserve">  Մայր գումար՝                   25.06.2022 -25.06.2025                              Տոկոսագումար՝                 25.09.2020 -25.06.2025 </t>
  </si>
  <si>
    <t>Շինտեխնիկա՝ZIL MMZ-45021 2 հատ
ԳՐԵՅԴԵՐ 2 հատ</t>
  </si>
  <si>
    <t>«Կամուրջշին» ՓԲԸ</t>
  </si>
  <si>
    <t xml:space="preserve"> Մայր գումար՝                   15.07.2022 -15.07.2025                              Տոկոսագումար՝                 15.10.2020 -15.07.2025</t>
  </si>
  <si>
    <t>Սարքավորումներ և շինտեխնիկա, մեքենաներ</t>
  </si>
  <si>
    <t>«Կամա» ՍՊԸ</t>
  </si>
  <si>
    <t xml:space="preserve">   Մայր գումար՝                   10.07.2022 -10.07.2025                              Տոկոսագումար՝                 10.10.2020 -10.07.2025 </t>
  </si>
  <si>
    <t>2 հատ SHACMAN տեսակի շինտեխնիկա</t>
  </si>
  <si>
    <t>«Ինքնաթափ» ՍՊԸ</t>
  </si>
  <si>
    <t xml:space="preserve">   Մայր գումար՝                   30.07.2022 -30.07.2025                              Տոկոսագումար՝                 30.10.2020 -30.07.2026</t>
  </si>
  <si>
    <t>CAT մակնիշի ինքնաթափ, hողամաս, TOYOTA</t>
  </si>
  <si>
    <t>«Արարատ Թորոսյան» ԱՁ</t>
  </si>
  <si>
    <t>2 հողամաս</t>
  </si>
  <si>
    <t>«Էս ընդ Եյ Մայնինգ» ՍՊԸ</t>
  </si>
  <si>
    <t xml:space="preserve">   Մայր գումար՝                   25.08.2022 -25.08.2025                              Տոկոսագումար՝                 25.11.2020 -25.09.2025</t>
  </si>
  <si>
    <t xml:space="preserve"> Շին.տեխնիկա` 11 հատ</t>
  </si>
  <si>
    <t>«Ապառաժ» ՍՊԸ</t>
  </si>
  <si>
    <t>Շինտեխնիկա և ավտոմեքենա՝ 2 հատ</t>
  </si>
  <si>
    <t>«Տնա-Շին Աշոտ» ՍՊԸ</t>
  </si>
  <si>
    <t xml:space="preserve"> Մայր գումար՝                   25.09.2022 -25.09.2025                              Տոկոսագումար՝                 25.12.2020 -25.09.2025</t>
  </si>
  <si>
    <t>5 հատ SCANIA &lt;Քաջ Տրանս&gt; ՍՊԸ-ի</t>
  </si>
  <si>
    <t>«Դենտալ Իմպորտ» ՍՊԸ</t>
  </si>
  <si>
    <t>Մայր գումար՝                   20.11.2022 -20.11.2025                              Տոկոսագումար՝                 20.02.2021 -20.11.2025</t>
  </si>
  <si>
    <t>թվով 21 շինարարական տեխնիկա</t>
  </si>
  <si>
    <t>«Սուարդի» ԲԸ Հ/Մ</t>
  </si>
  <si>
    <t>Մայր գումար՝                   05.11.2022 -05.11.2025                              Տոկոսագումար՝                 05.02.2021 -05.11.2025</t>
  </si>
  <si>
    <t>&lt;&lt;Աննա Ավետիսյան&gt;&gt;ԱՁ</t>
  </si>
  <si>
    <t>2 հատ վերամբարձ մեքենա և ասֆալտ փռող մեքենա</t>
  </si>
  <si>
    <t>«Քաջ-Տրանս» ՍՊԸ</t>
  </si>
  <si>
    <t xml:space="preserve">Մայր գումար՝                   15.12.2022 -15.12.2025                              Տոկոսագումար՝                 15.03.2021 -15.12.2025 </t>
  </si>
  <si>
    <t>1 հատ SCANIA</t>
  </si>
  <si>
    <t>Ընդամենը տրամադրված վարկերի և ենթավարկերի կառուցվածքը ըստ իրենց արժույթների</t>
  </si>
  <si>
    <t>Արցախի Հանրապետության կառավարություն</t>
  </si>
  <si>
    <t>Միջպետական վարկ</t>
  </si>
  <si>
    <t>2025թ.</t>
  </si>
  <si>
    <t>Կոտայքի և Գեղարքունիքի մարզերի կոշտ թափոնների կառավարման ծրագիր</t>
  </si>
  <si>
    <t>25.06.2023թ. -25.06.2033թ.</t>
  </si>
  <si>
    <t>16.10.2021թ. -16.10.2033թ.</t>
  </si>
  <si>
    <t>15.11.2012թ. Անշարժ Գույքի Գրավի Պայամանգրի համաձայն` («Պետական գույքի գույքագրման և գնահատման գործակալություն» ՊՈԱԿ-ի կողմից 07.06.2012թ. կազմված գնահատման հաշվետվության համաձայն գրավի առարկայի շուկայական արժեքը 2012թ. գնահատման ժամանակահատվածի դրությամբ կազմել է 280,511,000 ՀՀ դրամ, կադաստրային արժեքը` համաձայն ՀՀ կառավարությանն առընթեր անշարժ գույքի կադաստրի պետական կոմիտեի 14.11.2012թ. N ԱՏ-12/11/2012-1-0280 տեղեկանքի կազմում է հա 14,646,180 ՀՀ դրամ) Աջափնյակ Հալաբյան փողոց թիվ 38/7 հասցեում գտնվող հողատարածքը (1.34999 հա -0.9225=0.42749 հա), ապագայում կառուցվելիք անշարժ գույքը  և «ԱյԲիԷյ մոլեկուլյար» կազմակերպությունից ձեռք բերվելիք «Ցիկլոն 18/18» ցիկլոտրոնը,ինչպես նաև ապագայում ձեռք բերվելիք սարքավորումները` դրանց արժեքը կանոնադրական կապիտալ ներդրումից հետո: Հայաստանի Հանրապետության առողջապահության նախարարին` Հայաստանի Հանրապետության օրենսդրությամբ սահմանված կարգով ապահովել ընկերության կանոնադրական կապիտալի ավելացումը՝ սարքավորումների ձեռքբերման և մոնտաժման աշխա¬¬տանքների արժեքի չափով, լրացուցիչ բաժնետոմսեր տեղաբաշխելու միջոցով</t>
  </si>
  <si>
    <t xml:space="preserve">ՀՀ կառավարության 14.10.2021թ.  N 1688-Ն որոշում </t>
  </si>
  <si>
    <t>25.12.2023թ. -25.06.2033թ.</t>
  </si>
  <si>
    <t xml:space="preserve">Տեղեկանք </t>
  </si>
  <si>
    <t>Պրինցիպալը</t>
  </si>
  <si>
    <t>Բենեֆիցարը</t>
  </si>
  <si>
    <t>Երաշխիքի մարման ամսաթիվը</t>
  </si>
  <si>
    <t>Երաշխիքի գումարը /դրամ/</t>
  </si>
  <si>
    <t>«ԱՐՄՍՎԻՍԲԱՆԿ» ՓԲԸ</t>
  </si>
  <si>
    <t>«ՀԱՅԷԿՈՆՈՄԲԱՆԿ» ԲԲԸ</t>
  </si>
  <si>
    <t>15.10.2023թ.</t>
  </si>
  <si>
    <t>Ընդամենը</t>
  </si>
  <si>
    <t>22.10.2023թ.</t>
  </si>
  <si>
    <t>01.11.2023թ.</t>
  </si>
  <si>
    <t>Գերմանիա (KfW)</t>
  </si>
  <si>
    <t xml:space="preserve">ՀՀ կառավարության 25.03.2021թ.  N 415-Ն որոշում </t>
  </si>
  <si>
    <t>1.404%                   1.056%</t>
  </si>
  <si>
    <t>KFW</t>
  </si>
  <si>
    <t>16.04.2023թ.  16.10.2030թ.</t>
  </si>
  <si>
    <t>«ՇԱՏՈ-ԱՌՆՈ» ՍՊԸ</t>
  </si>
  <si>
    <t>«ՀԱՅԱՍՏԱՆԻ ԶԱՐԳԱՑՄԱՆ և ՆԵՐԴՐՈՒՄՆԵՐԻ» ԿՈՐՊՈՐԱՑԻԱ ՈՒՎԿ ՓԲԸ</t>
  </si>
  <si>
    <t>09.11.2023թ.</t>
  </si>
  <si>
    <t>15.11.2023թ.</t>
  </si>
  <si>
    <t>29.11.2023թ.</t>
  </si>
  <si>
    <t>13.12.2023թ.</t>
  </si>
  <si>
    <t>Երաշխիքի գծով պարտավորության մնացորդ /դրամ/</t>
  </si>
  <si>
    <t>&lt;&lt; Երևանի  ավտոբուս&gt;&gt; ՓԲԸ</t>
  </si>
  <si>
    <t>Երևանի քաղաքային ավտոբուսներ ծրագիր</t>
  </si>
  <si>
    <t>ՎԶԵԲ</t>
  </si>
  <si>
    <t>16.04.2025թ.-16.10.2036թ.</t>
  </si>
  <si>
    <t>SOFR</t>
  </si>
  <si>
    <t>Գրավի առարկան հանդիսանալու է ձեռք վբերված հիմանկան միջոցները</t>
  </si>
  <si>
    <t>Ենթավարկի, բյուջետային վարկի, պայմանագրով հանձնված պարտավորության մարման ժամկետը</t>
  </si>
  <si>
    <t>01.07.2023-20.05.2033թ.թ.</t>
  </si>
  <si>
    <t>10.06.2023-08.11.2031թ.թ.</t>
  </si>
  <si>
    <t>10.06.2023-19.03.2033թ.թ.</t>
  </si>
  <si>
    <t>10.06.2023-03.09.2029թ.թ.</t>
  </si>
  <si>
    <t>Գյուղատնտեսության Զարգացման Միջազգային Հիմնադրամ</t>
  </si>
  <si>
    <t>Ենթակառուցվածքների և գյուղական ֆինանսավորման աջակցություն</t>
  </si>
  <si>
    <t>30.06.2025թ. 31.12.2044թ.</t>
  </si>
  <si>
    <t>Ենթավարկային պայմանագրի կնքման ամսաթիվը և համարը</t>
  </si>
  <si>
    <t>07.10.2009թ.</t>
  </si>
  <si>
    <t>25.06.1999թ.</t>
  </si>
  <si>
    <t>13.03.2015թ.</t>
  </si>
  <si>
    <t>12.03.2016թ.</t>
  </si>
  <si>
    <t>27.05.2016թ.</t>
  </si>
  <si>
    <t>18.11.2011թ.</t>
  </si>
  <si>
    <t>02.02.2015թ.</t>
  </si>
  <si>
    <t>11.08.2015թ.</t>
  </si>
  <si>
    <t>14.08.2015թ.</t>
  </si>
  <si>
    <t>06.02.2015թ.</t>
  </si>
  <si>
    <t>30.11.1999թ.</t>
  </si>
  <si>
    <t>12.05.2005թ.</t>
  </si>
  <si>
    <t>04.05.2007թ.</t>
  </si>
  <si>
    <t>12.07.2004թ.</t>
  </si>
  <si>
    <t>30.07.2012թ.</t>
  </si>
  <si>
    <t>21.06.2010թ.</t>
  </si>
  <si>
    <t>20.12.16թ. Ենթավարկային պայմանագիր</t>
  </si>
  <si>
    <t>11.07.2005թ.</t>
  </si>
  <si>
    <t xml:space="preserve">16.02.2004թ.  N4(48)/CP-2004 </t>
  </si>
  <si>
    <t xml:space="preserve"> 24.02.2004թ. N 1(01)CP-2004 վարկային պայմանագիր</t>
  </si>
  <si>
    <t>10.07.2020թ. N 8/20 վարկային պայմանագիր</t>
  </si>
  <si>
    <t>20.10.2021թ. N 10/21 վարկային պայմանագիր</t>
  </si>
  <si>
    <t>22.06.2015թ.  N 6/2015</t>
  </si>
  <si>
    <t>22.06.2016թ.</t>
  </si>
  <si>
    <t>14.06.2016թ.</t>
  </si>
  <si>
    <t>13.07.2010թ.</t>
  </si>
  <si>
    <t>30.05.2013թ.</t>
  </si>
  <si>
    <t>03.05.2011թ.</t>
  </si>
  <si>
    <t>09.02.2015թ.</t>
  </si>
  <si>
    <t xml:space="preserve">08.07.2009թ. Ֆինանսական գործակալության պայմանգիր և 21.02.11թ. Համաձայնագիր </t>
  </si>
  <si>
    <t>12.12.2012թ. Ֆինանսական գործակալության պայմանգիր KFW- AGRO</t>
  </si>
  <si>
    <t>28.07.2005թ. Ենթավարկային պայմանագիր</t>
  </si>
  <si>
    <t>13.01.1998թ. Սուբսիդավորմամբ ֆինանսավորման պայմանագիր</t>
  </si>
  <si>
    <t>11.01.2002թ.ՀԳՓԲ սուբսիդավորման համաձայնագիր</t>
  </si>
  <si>
    <t>28.07.2009թ.</t>
  </si>
  <si>
    <t>02.09.2015թ.</t>
  </si>
  <si>
    <t>05.05.2006         թիվ 1/2006</t>
  </si>
  <si>
    <t>22.12.2017թ.</t>
  </si>
  <si>
    <t>29.12.2017թ.</t>
  </si>
  <si>
    <t>15.02.2018թ.</t>
  </si>
  <si>
    <t xml:space="preserve">15.11.2012թ. </t>
  </si>
  <si>
    <t xml:space="preserve">03.02.2016թ. կնքված </t>
  </si>
  <si>
    <t>09.07.2011թ.  N 1/2011</t>
  </si>
  <si>
    <t>08.11.2012թ.  N 6/2012</t>
  </si>
  <si>
    <t>19.03.2014թ.  N 3/2014</t>
  </si>
  <si>
    <t>03.09.2015թ.   N 3/2015</t>
  </si>
  <si>
    <t>28.12.2015թ. N 11/2015</t>
  </si>
  <si>
    <t>05.02.2016թ.  N 2/2016</t>
  </si>
  <si>
    <t>ՀՀ և Զարգացման միջազգային ընկերակցության միջև 28.01.2005թ. կնքված N 653-AM փոխառության համաձայնագիր</t>
  </si>
  <si>
    <t>ՀՀ և Զարգացման միջազգային ընկերակցության միջև 20.07.2005թ. կնքված N 4095-AM փոխառության համաձայնագիր</t>
  </si>
  <si>
    <t>Հայաստանի Հանրապետության (ԳՖԿ ԾԻԳ ՊՀ) կողմից օգտագործված փոխառությունների համաձայնագիր</t>
  </si>
  <si>
    <t xml:space="preserve"> ԳԶՄՀ միջև  12.11.2014թ-ին կնքված &lt;&lt;Ենթակառուցվածքների և գյուղական ֆինանսավորման աջակցություն&gt;&gt;  համաձայնագիր</t>
  </si>
  <si>
    <t>07.04.2010թ. N 01 կնքված պահանջի իրավունքի զիջման մասին պայմանագիր, 27.12.2017թ. կնքված պայմանագրի փոփոխություն` Համաձայնագիր N 1, 17.04.2019թ. կնքված պայմանագրի փոփոխություն` Համաձայնագիր N 2, 09.04.2021թ. Կնքված հաշտության համաձայնագիր</t>
  </si>
  <si>
    <t>ՀՀ և Վերակառուցման և Զարգացման Եվրոպական Բանկի միջև 24.11.2021թ. կնքված Համաձայնագիր, 04.07.2022թ. Կնքված իրականացման համաձայնագիր</t>
  </si>
  <si>
    <t xml:space="preserve">29.12.2015թ. </t>
  </si>
  <si>
    <t>06.10.11թ. Պարտքի մարման համաձայնագիր</t>
  </si>
  <si>
    <t>29.09.2015թ N6/2015</t>
  </si>
  <si>
    <t>Պահանջի իրավունքի զիջման պայմանագիր 27.12.2016թ.</t>
  </si>
  <si>
    <t>31.03.2020թ
16/310320-1 ֆինանսական գործակալության պայմանագիր, 02.06.2020թ. Փոփոխություններ և լրացումներ կատարելու մասին համաձայնագիր</t>
  </si>
  <si>
    <t xml:space="preserve">25.12.2020թ. Փոխառության պայմանագիր Н420-20 ( ՀՀ կառավարության 27.05.202թ.   854-Լ որոշում, ՀՀ կառավարության 02․07․2020թ․ 1094-Ն որոշում, ՀՀ կառավարության 27.07.2020թ. 1233-Ն որոշում)            </t>
  </si>
  <si>
    <t xml:space="preserve">ՀՀ կառավարության 09.04.2020թ. թիվ 727-Ն որոշում                 </t>
  </si>
  <si>
    <t xml:space="preserve">ՀՀ կառավարության 09.04.2020թ. թիվ 727-Ն որոշում                        </t>
  </si>
  <si>
    <t xml:space="preserve">ՀՀ կառավարության 09.04.2020թ. թիվ 727-Ն որոշում                         </t>
  </si>
  <si>
    <t>ՀՀ կառավարության 09.04.2020թ. թիվ 727-Ն որոշում</t>
  </si>
  <si>
    <t>1993-2020թթ</t>
  </si>
  <si>
    <t>«ԻՆԵԿՈԲԱՆԿ» ՓԲԸ</t>
  </si>
  <si>
    <t>«ԻՋԵՎԱՆԻ ԳԻՆՈՒ, ԿՈՆՅԱԿԻ ԳՈՐԾԱՐԱՆ» ՓԲԸ</t>
  </si>
  <si>
    <t>12.12.2024թ.</t>
  </si>
  <si>
    <t xml:space="preserve">«ԵՐԵՎԱՆԻ ՇՈԿՈԼԱԴԻ ԳՈՐԾԱՐԱՆ» ՓԲԸ 
</t>
  </si>
  <si>
    <t>«ԱԿԲԱ ԲԱՆԿ» ԲԲԸ</t>
  </si>
  <si>
    <t>13.01.2024թ.</t>
  </si>
  <si>
    <t>24.01.2026թ.</t>
  </si>
  <si>
    <t>Sofr+ փոփոխական մարժա</t>
  </si>
  <si>
    <t>Sofr + փոփոխական մարժա և 0.25% պարտավճար</t>
  </si>
  <si>
    <t>30.12.2023թ.</t>
  </si>
  <si>
    <t xml:space="preserve">      ՀՀ կառավարության 26․03․2020թ․ 356-Լ որոշում, ՀՀ կառավարության 25․03․2020թ․ 417-Լ որոշում,          Գործակալական պայմանագիր 16.1/050421-1      </t>
  </si>
  <si>
    <t>«ՊՌՈՇՅԱՆԻ ԿՈՆՅԱԿԻ ԳՈՐԾԱՐԱՆ» ՍՊԸ</t>
  </si>
  <si>
    <t>«ԵՐԱՍԽԻ ԳԻՆՈՒ ԳՈՐԾԱՐԱՆ» ՍՊԸ</t>
  </si>
  <si>
    <t>«ՄԱՊ» ՓԲԸ</t>
  </si>
  <si>
    <t>«ԱՐԱՐԱՏԻ ԳԻՆՈՒ ԳՈՐԾԱՐԱՆ» ՍՊԸ</t>
  </si>
  <si>
    <t>«ԷՎՈԿԱԲԱՆԿ» ՓԲԸ</t>
  </si>
  <si>
    <t>«ԱՐԴՇԻՆԲԱՆԿ» ԲԲԸ</t>
  </si>
  <si>
    <t>28.02.2026թ.</t>
  </si>
  <si>
    <t>02.03.2026թ.</t>
  </si>
  <si>
    <t>ՀՀ կառավարության գործող երաշխիքները</t>
  </si>
  <si>
    <t>The existing guarantees of the Government of RA</t>
  </si>
  <si>
    <t>Действующие гарантии Правительства РА</t>
  </si>
  <si>
    <t>ՆԵՐՔԻՆ ԵՐԱՇԽԻՔՆԵՐ</t>
  </si>
  <si>
    <t>DOMESTIC GUARANTEES</t>
  </si>
  <si>
    <t>ВНУТРЕННИЕ ГАРАНТИИ</t>
  </si>
  <si>
    <t>այդ թվում՝</t>
  </si>
  <si>
    <t xml:space="preserve">  of which</t>
  </si>
  <si>
    <t xml:space="preserve">       в том числе</t>
  </si>
  <si>
    <t>«ԱՐՏԱՇԱՏ-ՎԻՆԿՈՆ» ՓԲԸ</t>
  </si>
  <si>
    <t>"ARTASHAT-VINCON" CJSC</t>
  </si>
  <si>
    <t>"ArmSwissBank" CJSC</t>
  </si>
  <si>
    <t>«АРТАШАТ-ВИНКОН» ЗАО</t>
  </si>
  <si>
    <t>«Армсвиссбанк» ЗАО</t>
  </si>
  <si>
    <t>"YERASKH WINE FACTORY" LLC</t>
  </si>
  <si>
    <t>«ЕРАСХСКИЙ ВИННЫЙ ЗАВОД» ООО</t>
  </si>
  <si>
    <t>«ԳԵՏԱՓԻ ԳԻՆՈՒ ԿՈՆՅԱԿԻ ԳՈՐԾԱՐԱՆ» ՍՊԸ</t>
  </si>
  <si>
    <t>"GETAP WINE AND BRANDY FACTORY" LLC</t>
  </si>
  <si>
    <t>«ГЕТАПСКИЙ ВИННОКОНЬЯЧНЫЙ ЗАВОД» ООО</t>
  </si>
  <si>
    <t>"VEDI ALCO" CJSC</t>
  </si>
  <si>
    <t>«ВЕДИ АЛКО» ЗАО</t>
  </si>
  <si>
    <t>"SHATO ARNO" LLC</t>
  </si>
  <si>
    <t>"Development And Investments Corporation of Armenia" CJSC</t>
  </si>
  <si>
    <t>«ШАТО АРНО» ООО</t>
  </si>
  <si>
    <t>«Корпорация развития и инвестиций Армении» ЗАО</t>
  </si>
  <si>
    <t>«ԱՍՏԱՖՅԱՆ ՀՈԼԴԻՆԳ» ՍՊԸ</t>
  </si>
  <si>
    <t>"ASTAFYAN HOLDING" LLC</t>
  </si>
  <si>
    <t>«АСТАФЯН ХОЛДИНГ» ООО</t>
  </si>
  <si>
    <t>"PROSHYAN BRANDY FACTORY" LLC</t>
  </si>
  <si>
    <t>"Armeconombank" OJSC</t>
  </si>
  <si>
    <t>«ПРОШЯНСКИЙ КОНЬЯЧНЫЙ ЗАВОД» ООО</t>
  </si>
  <si>
    <t>«Армэкономбанк» ОАО</t>
  </si>
  <si>
    <t>"IJEYAN WINE AND BRANDY FACTORY" CJSC</t>
  </si>
  <si>
    <t>"Inecobank" CJSC</t>
  </si>
  <si>
    <t>«ИДЖЕВАНСКИЙ ВИННОКОНЬЯЧНЫЙ ЗАВОД» ЗАО</t>
  </si>
  <si>
    <t>«Инекобанк» ЗАО</t>
  </si>
  <si>
    <t>"YEREVAN CHOCOLATE COMPANY" CJSC</t>
  </si>
  <si>
    <t>Ереванская шоколадная компания</t>
  </si>
  <si>
    <t>"ARARAT WINE FACTORY CO.LTD</t>
  </si>
  <si>
    <t>"ACBA BANK" OJSC</t>
  </si>
  <si>
    <t>«Араратский  винный  завод» ООО</t>
  </si>
  <si>
    <t>"Акба банк" ОАО</t>
  </si>
  <si>
    <t>"MAP" COMPANY</t>
  </si>
  <si>
    <t>"Evocabank" CJSC</t>
  </si>
  <si>
    <t>«МАП»  ЗАО</t>
  </si>
  <si>
    <t>«Эвокабанк» ЗАО</t>
  </si>
  <si>
    <t>"Ardshinbank" CJSC</t>
  </si>
  <si>
    <t>«Ардшинбанк» ЗАО</t>
  </si>
  <si>
    <t>ՀՀ կառավարության կողմից երաշխիքների սպասարկման գծով կատարված վճարումներ՝ պայմանավորված պրինցիպալի կողմից իր վճարային պարտավորությունների չկատարմամբ</t>
  </si>
  <si>
    <t>Payments made by the Government of the Republic of Armenia on guarantees' servicing, due to default on payment obligations by the principal</t>
  </si>
  <si>
    <t>Платежи, осуществленные Правительством Республики Армения по обслуживанию предоставленных гарантий, обусловленные невыполнением своих платежных обязательств принципалом</t>
  </si>
  <si>
    <t>20.03.2026թ.</t>
  </si>
  <si>
    <t>23.03.2026թ.</t>
  </si>
  <si>
    <t>«ՎԵԴԻ-ԱԼԿՈ» ՓԲԸ</t>
  </si>
  <si>
    <t>26.03.2026թ.</t>
  </si>
  <si>
    <t>«ԵՐԱՍԽԻ ԳԻՆՈՒ ԳՈՐԾԱՐԱՆ»  ՍՊԸ</t>
  </si>
  <si>
    <t xml:space="preserve">Երաշխիքի գումարը /դրամ/ Guarantee amount /AMD/             Сумма гарантии /драм РА/ </t>
  </si>
  <si>
    <t>Երաշխիքի գծով պարտավորության մնացորդ /ՀՀ դրամ/                                Balance of guarantee obligation /AMD/  Остаток гарантийных обязательств /драм РА/</t>
  </si>
  <si>
    <t>Վարկի գումարի չափը</t>
  </si>
  <si>
    <t>Մասհանված գումարի չափը</t>
  </si>
  <si>
    <t>Արտաքին վարկի տրամադրման տարեկան տոկոսադրույքը</t>
  </si>
  <si>
    <t>Արտաքին վարկից մարված գումար</t>
  </si>
  <si>
    <t>Արտաքին վարկի հիմնական գումարի մնացորդ</t>
  </si>
  <si>
    <t>6-ամսյա Libor+ փոփոխական մարժա</t>
  </si>
  <si>
    <t>SDR</t>
  </si>
  <si>
    <t xml:space="preserve"> SDR</t>
  </si>
  <si>
    <t>1.8% / 0.75%</t>
  </si>
  <si>
    <t xml:space="preserve">Գերմանական մարկ </t>
  </si>
  <si>
    <t>6-ամսյա Եվրոibor+0.75</t>
  </si>
  <si>
    <t>6-ամսյա Եվրոibor+0.693 կամ ֆիքսված</t>
  </si>
  <si>
    <t>«Կորսան Կորվիամ Կոնստրուկսինո» ԲԸ-ի  հետ կապված և այլ վարկեր</t>
  </si>
  <si>
    <t>ՀՀ կառավարության 15.07.2021թ. թիվ 1168-լ որոշմման հիման վրա գյուղատնտեսական հումքի մթերումների համար վարկերի  ներգրավման նպատակով  տրված բյուջետային երաշխիքների վերաբերյալ՝ 30.04.23թ. դրությամբ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</si>
  <si>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30.04.2023թ. դրությամբ </t>
  </si>
  <si>
    <t>11 հատ տրանսպորտային միջոց և 19 հատ շին.տեխնիկա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</si>
</sst>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(* #,##0.00_);_(* \(#,##0.00\);_(* &quot;-&quot;??_);_(@_)"/>
    <numFmt numFmtId="164" formatCode="_-* #,##0.00_р_._-;\-* #,##0.00_р_._-;_-* &quot;-&quot;??_р_._-;_-@_-"/>
    <numFmt numFmtId="165" formatCode="_(* #,##0_);_(* \(#,##0\);_(* &quot;-&quot;??_);_(@_)"/>
    <numFmt numFmtId="166" formatCode="_-* #,##0\ _₽_-;\-* #,##0\ _₽_-;_-* &quot;-&quot;??\ _₽_-;_-@_-"/>
    <numFmt numFmtId="167" formatCode="0.0%"/>
    <numFmt numFmtId="168" formatCode="0.000%"/>
    <numFmt numFmtId="169" formatCode="_(* #,##0.0_);_(* \(#,##0.0\);_(* &quot;-&quot;??_);_(@_)"/>
    <numFmt numFmtId="170" formatCode="0.000"/>
    <numFmt numFmtId="171" formatCode="_(* #,##0.000_);_(* \(#,##0.000\);_(* &quot;-&quot;??_);_(@_)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GHEA Grapalat"/>
      <family val="3"/>
    </font>
    <font>
      <sz val="11"/>
      <color theme="1"/>
      <name val="Calibri"/>
      <family val="2"/>
      <scheme val="minor"/>
    </font>
    <font>
      <b/>
      <sz val="12"/>
      <color theme="1"/>
      <name val="GHEA Grapalat"/>
      <family val="3"/>
    </font>
    <font>
      <b/>
      <sz val="16"/>
      <name val="GHEA Grapalat"/>
      <family val="3"/>
    </font>
    <font>
      <sz val="16"/>
      <name val="GHEA Grapalat"/>
      <family val="3"/>
    </font>
    <font>
      <b/>
      <sz val="10"/>
      <name val="GHEA Grapalat"/>
      <family val="3"/>
    </font>
    <font>
      <b/>
      <sz val="14"/>
      <name val="GHEA Grapalat"/>
      <family val="3"/>
    </font>
    <font>
      <sz val="10"/>
      <name val="Arial Armenian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GHEA Grapalat"/>
      <family val="3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GHEA Grapalat"/>
      <family val="3"/>
    </font>
    <font>
      <b/>
      <sz val="14"/>
      <color theme="1"/>
      <name val="GHEA Grapalat"/>
      <family val="3"/>
    </font>
    <font>
      <b/>
      <i/>
      <sz val="14"/>
      <color theme="1"/>
      <name val="GHEA Grapalat"/>
      <family val="3"/>
    </font>
    <font>
      <sz val="10"/>
      <color theme="1"/>
      <name val="GHEA Grapalat"/>
      <family val="3"/>
    </font>
    <font>
      <b/>
      <sz val="13"/>
      <color theme="1"/>
      <name val="GHEA Grapalat"/>
      <family val="3"/>
    </font>
    <font>
      <b/>
      <sz val="10"/>
      <color theme="1"/>
      <name val="GHEA Grapalat"/>
      <family val="3"/>
    </font>
    <font>
      <sz val="10"/>
      <name val="Arial"/>
      <family val="2"/>
    </font>
    <font>
      <sz val="10"/>
      <color rgb="FFFF0000"/>
      <name val="GHEA Grapalat"/>
      <family val="3"/>
    </font>
    <font>
      <b/>
      <sz val="10"/>
      <color rgb="FFFF0000"/>
      <name val="GHEA Grapalat"/>
      <family val="3"/>
    </font>
    <font>
      <sz val="10"/>
      <color rgb="FFFF0000"/>
      <name val="Arial Armenian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1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/>
  </cellStyleXfs>
  <cellXfs count="319">
    <xf numFmtId="0" fontId="0" fillId="0" borderId="0" xfId="0"/>
    <xf numFmtId="0" fontId="2" fillId="2" borderId="1" xfId="1" applyFont="1" applyFill="1" applyBorder="1" applyAlignment="1" applyProtection="1">
      <alignment horizontal="center" vertical="center" wrapText="1"/>
      <protection locked="0"/>
    </xf>
    <xf numFmtId="2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1" applyFont="1" applyFill="1" applyBorder="1" applyAlignment="1" applyProtection="1">
      <alignment horizontal="center" vertical="center" wrapText="1"/>
      <protection locked="0"/>
    </xf>
    <xf numFmtId="165" fontId="2" fillId="2" borderId="1" xfId="2" applyNumberFormat="1" applyFont="1" applyFill="1" applyBorder="1" applyAlignment="1" applyProtection="1">
      <alignment horizontal="left" vertical="center" wrapText="1"/>
      <protection locked="0"/>
    </xf>
    <xf numFmtId="165" fontId="2" fillId="2" borderId="2" xfId="3" applyNumberFormat="1" applyFont="1" applyFill="1" applyBorder="1" applyAlignment="1" applyProtection="1">
      <alignment horizontal="center" vertical="center" wrapText="1"/>
      <protection locked="0"/>
    </xf>
    <xf numFmtId="165" fontId="2" fillId="2" borderId="1" xfId="4" applyNumberFormat="1" applyFont="1" applyFill="1" applyBorder="1" applyAlignment="1" applyProtection="1">
      <alignment horizontal="center" vertical="center" wrapText="1"/>
      <protection locked="0"/>
    </xf>
    <xf numFmtId="165" fontId="2" fillId="2" borderId="2" xfId="4" applyNumberFormat="1" applyFont="1" applyFill="1" applyBorder="1" applyAlignment="1" applyProtection="1">
      <alignment horizontal="center" vertical="center" wrapText="1"/>
      <protection locked="0"/>
    </xf>
    <xf numFmtId="2" fontId="2" fillId="2" borderId="2" xfId="1" applyNumberFormat="1" applyFont="1" applyFill="1" applyBorder="1" applyAlignment="1" applyProtection="1">
      <alignment horizontal="center" vertical="center" wrapText="1"/>
      <protection locked="0"/>
    </xf>
    <xf numFmtId="14" fontId="0" fillId="0" borderId="0" xfId="0" applyNumberFormat="1" applyBorder="1"/>
    <xf numFmtId="166" fontId="0" fillId="0" borderId="0" xfId="5" applyNumberFormat="1" applyFont="1" applyBorder="1"/>
    <xf numFmtId="0" fontId="0" fillId="0" borderId="0" xfId="0" applyBorder="1"/>
    <xf numFmtId="43" fontId="2" fillId="2" borderId="0" xfId="2" applyFont="1" applyFill="1" applyProtection="1"/>
    <xf numFmtId="0" fontId="2" fillId="2" borderId="0" xfId="1" applyFont="1" applyFill="1" applyProtection="1"/>
    <xf numFmtId="43" fontId="7" fillId="2" borderId="0" xfId="2" applyFont="1" applyFill="1" applyAlignment="1" applyProtection="1"/>
    <xf numFmtId="0" fontId="7" fillId="2" borderId="0" xfId="1" applyFont="1" applyFill="1" applyAlignment="1" applyProtection="1"/>
    <xf numFmtId="43" fontId="2" fillId="2" borderId="0" xfId="2" applyFont="1" applyFill="1" applyBorder="1" applyProtection="1"/>
    <xf numFmtId="43" fontId="9" fillId="2" borderId="0" xfId="2" applyFont="1" applyFill="1" applyProtection="1"/>
    <xf numFmtId="0" fontId="9" fillId="2" borderId="0" xfId="1" applyFont="1" applyFill="1" applyProtection="1"/>
    <xf numFmtId="0" fontId="7" fillId="2" borderId="19" xfId="1" applyFont="1" applyFill="1" applyBorder="1" applyAlignment="1" applyProtection="1">
      <alignment horizontal="center" vertical="center" wrapText="1"/>
    </xf>
    <xf numFmtId="0" fontId="7" fillId="2" borderId="20" xfId="1" applyFont="1" applyFill="1" applyBorder="1" applyAlignment="1" applyProtection="1">
      <alignment horizontal="center" vertical="center" wrapText="1"/>
    </xf>
    <xf numFmtId="10" fontId="7" fillId="2" borderId="20" xfId="6" applyNumberFormat="1" applyFont="1" applyFill="1" applyBorder="1" applyAlignment="1" applyProtection="1">
      <alignment horizontal="center" vertical="center" wrapText="1"/>
    </xf>
    <xf numFmtId="0" fontId="7" fillId="2" borderId="18" xfId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vertical="center" wrapText="1"/>
    </xf>
    <xf numFmtId="10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horizontal="center" vertical="center"/>
    </xf>
    <xf numFmtId="165" fontId="2" fillId="2" borderId="2" xfId="4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vertical="center" wrapText="1"/>
    </xf>
    <xf numFmtId="165" fontId="2" fillId="2" borderId="2" xfId="4" applyNumberFormat="1" applyFont="1" applyFill="1" applyBorder="1" applyAlignment="1" applyProtection="1">
      <alignment vertical="center"/>
    </xf>
    <xf numFmtId="10" fontId="2" fillId="2" borderId="2" xfId="6" applyNumberFormat="1" applyFont="1" applyFill="1" applyBorder="1" applyAlignment="1" applyProtection="1">
      <alignment horizontal="center" vertical="center" wrapText="1"/>
    </xf>
    <xf numFmtId="167" fontId="2" fillId="2" borderId="2" xfId="6" applyNumberFormat="1" applyFont="1" applyFill="1" applyBorder="1" applyAlignment="1" applyProtection="1">
      <alignment horizontal="center" vertical="center" wrapText="1"/>
    </xf>
    <xf numFmtId="165" fontId="2" fillId="2" borderId="2" xfId="3" applyNumberFormat="1" applyFont="1" applyFill="1" applyBorder="1" applyAlignment="1" applyProtection="1">
      <alignment horizontal="center" vertical="center" wrapText="1"/>
    </xf>
    <xf numFmtId="165" fontId="2" fillId="2" borderId="2" xfId="7" applyNumberFormat="1" applyFont="1" applyFill="1" applyBorder="1" applyAlignment="1" applyProtection="1">
      <alignment horizontal="center" vertical="center" wrapText="1"/>
    </xf>
    <xf numFmtId="0" fontId="2" fillId="2" borderId="2" xfId="4" applyNumberFormat="1" applyFont="1" applyFill="1" applyBorder="1" applyAlignment="1" applyProtection="1">
      <alignment horizontal="center" vertical="center" wrapText="1"/>
    </xf>
    <xf numFmtId="0" fontId="2" fillId="2" borderId="1" xfId="4" applyNumberFormat="1" applyFont="1" applyFill="1" applyBorder="1" applyAlignment="1" applyProtection="1">
      <alignment horizontal="center" vertical="center" wrapText="1"/>
    </xf>
    <xf numFmtId="0" fontId="2" fillId="2" borderId="2" xfId="1" quotePrefix="1" applyNumberFormat="1" applyFont="1" applyFill="1" applyBorder="1" applyAlignment="1" applyProtection="1">
      <alignment horizontal="center" vertical="center" wrapText="1"/>
    </xf>
    <xf numFmtId="165" fontId="2" fillId="2" borderId="2" xfId="2" applyNumberFormat="1" applyFont="1" applyFill="1" applyBorder="1" applyAlignment="1" applyProtection="1">
      <alignment horizontal="left" vertical="center" wrapText="1"/>
    </xf>
    <xf numFmtId="9" fontId="2" fillId="2" borderId="2" xfId="8" applyFont="1" applyFill="1" applyBorder="1" applyAlignment="1" applyProtection="1">
      <alignment horizontal="center" vertical="center" wrapText="1"/>
    </xf>
    <xf numFmtId="168" fontId="2" fillId="2" borderId="2" xfId="8" applyNumberFormat="1" applyFont="1" applyFill="1" applyBorder="1" applyAlignment="1" applyProtection="1">
      <alignment horizontal="center" vertical="center" wrapText="1"/>
    </xf>
    <xf numFmtId="165" fontId="2" fillId="2" borderId="1" xfId="3" applyNumberFormat="1" applyFont="1" applyFill="1" applyBorder="1" applyAlignment="1" applyProtection="1">
      <alignment horizontal="center" vertical="center" wrapText="1"/>
    </xf>
    <xf numFmtId="10" fontId="2" fillId="2" borderId="1" xfId="8" applyNumberFormat="1" applyFont="1" applyFill="1" applyBorder="1" applyAlignment="1" applyProtection="1">
      <alignment horizontal="center" vertical="center" wrapText="1"/>
    </xf>
    <xf numFmtId="165" fontId="2" fillId="2" borderId="1" xfId="2" applyNumberFormat="1" applyFont="1" applyFill="1" applyBorder="1" applyAlignment="1" applyProtection="1">
      <alignment horizontal="left" vertical="center" wrapText="1"/>
    </xf>
    <xf numFmtId="1" fontId="13" fillId="2" borderId="0" xfId="1" applyNumberFormat="1" applyFont="1" applyFill="1" applyAlignment="1" applyProtection="1">
      <alignment horizontal="center"/>
    </xf>
    <xf numFmtId="0" fontId="13" fillId="2" borderId="0" xfId="1" applyFont="1" applyFill="1" applyProtection="1"/>
    <xf numFmtId="170" fontId="13" fillId="2" borderId="0" xfId="1" applyNumberFormat="1" applyFont="1" applyFill="1" applyProtection="1"/>
    <xf numFmtId="1" fontId="2" fillId="2" borderId="0" xfId="1" applyNumberFormat="1" applyFont="1" applyFill="1" applyAlignment="1" applyProtection="1">
      <alignment horizontal="center"/>
    </xf>
    <xf numFmtId="0" fontId="2" fillId="2" borderId="0" xfId="1" applyFont="1" applyFill="1" applyAlignment="1" applyProtection="1">
      <alignment horizontal="centerContinuous"/>
    </xf>
    <xf numFmtId="0" fontId="2" fillId="2" borderId="0" xfId="1" applyNumberFormat="1" applyFont="1" applyFill="1" applyAlignment="1" applyProtection="1">
      <alignment horizontal="centerContinuous"/>
    </xf>
    <xf numFmtId="10" fontId="2" fillId="2" borderId="0" xfId="6" applyNumberFormat="1" applyFont="1" applyFill="1" applyAlignment="1" applyProtection="1">
      <alignment horizontal="centerContinuous"/>
    </xf>
    <xf numFmtId="165" fontId="2" fillId="2" borderId="2" xfId="4" applyNumberFormat="1" applyFont="1" applyFill="1" applyBorder="1" applyAlignment="1" applyProtection="1">
      <alignment vertical="center" wrapText="1"/>
    </xf>
    <xf numFmtId="165" fontId="2" fillId="2" borderId="3" xfId="4" applyNumberFormat="1" applyFont="1" applyFill="1" applyBorder="1" applyAlignment="1" applyProtection="1">
      <alignment vertical="center" wrapText="1"/>
    </xf>
    <xf numFmtId="43" fontId="2" fillId="2" borderId="2" xfId="4" applyFont="1" applyFill="1" applyBorder="1" applyAlignment="1" applyProtection="1">
      <alignment horizontal="center" vertical="center" wrapText="1"/>
    </xf>
    <xf numFmtId="168" fontId="2" fillId="2" borderId="1" xfId="6" applyNumberFormat="1" applyFont="1" applyFill="1" applyBorder="1" applyAlignment="1" applyProtection="1">
      <alignment horizontal="center" vertical="center" wrapText="1"/>
    </xf>
    <xf numFmtId="0" fontId="2" fillId="2" borderId="1" xfId="1" applyFont="1" applyFill="1" applyBorder="1" applyAlignment="1" applyProtection="1">
      <alignment horizontal="center" vertical="center"/>
    </xf>
    <xf numFmtId="0" fontId="2" fillId="2" borderId="15" xfId="1" applyFont="1" applyFill="1" applyBorder="1" applyAlignment="1" applyProtection="1">
      <alignment horizontal="center" vertical="center"/>
    </xf>
    <xf numFmtId="165" fontId="2" fillId="2" borderId="15" xfId="4" applyNumberFormat="1" applyFont="1" applyFill="1" applyBorder="1" applyAlignment="1" applyProtection="1">
      <alignment horizontal="center" vertical="center" wrapText="1"/>
    </xf>
    <xf numFmtId="165" fontId="2" fillId="2" borderId="15" xfId="4" applyNumberFormat="1" applyFont="1" applyFill="1" applyBorder="1" applyAlignment="1" applyProtection="1">
      <alignment vertical="center" wrapText="1"/>
    </xf>
    <xf numFmtId="2" fontId="7" fillId="2" borderId="17" xfId="1" applyNumberFormat="1" applyFont="1" applyFill="1" applyBorder="1" applyAlignment="1" applyProtection="1">
      <alignment vertical="center"/>
    </xf>
    <xf numFmtId="165" fontId="7" fillId="2" borderId="14" xfId="4" applyNumberFormat="1" applyFont="1" applyFill="1" applyBorder="1" applyAlignment="1" applyProtection="1">
      <alignment vertical="center"/>
    </xf>
    <xf numFmtId="0" fontId="2" fillId="2" borderId="0" xfId="1" applyFont="1" applyFill="1" applyBorder="1" applyProtection="1"/>
    <xf numFmtId="2" fontId="7" fillId="2" borderId="2" xfId="1" applyNumberFormat="1" applyFont="1" applyFill="1" applyBorder="1" applyAlignment="1" applyProtection="1">
      <alignment vertical="center"/>
    </xf>
    <xf numFmtId="165" fontId="7" fillId="2" borderId="2" xfId="4" applyNumberFormat="1" applyFont="1" applyFill="1" applyBorder="1" applyAlignment="1" applyProtection="1">
      <alignment vertical="center"/>
    </xf>
    <xf numFmtId="2" fontId="7" fillId="2" borderId="1" xfId="1" applyNumberFormat="1" applyFont="1" applyFill="1" applyBorder="1" applyAlignment="1" applyProtection="1">
      <alignment vertical="center"/>
    </xf>
    <xf numFmtId="165" fontId="7" fillId="2" borderId="15" xfId="4" applyNumberFormat="1" applyFont="1" applyFill="1" applyBorder="1" applyAlignment="1" applyProtection="1">
      <alignment vertical="center"/>
    </xf>
    <xf numFmtId="2" fontId="7" fillId="2" borderId="10" xfId="1" applyNumberFormat="1" applyFont="1" applyFill="1" applyBorder="1" applyAlignment="1" applyProtection="1">
      <alignment vertical="center"/>
    </xf>
    <xf numFmtId="165" fontId="7" fillId="2" borderId="10" xfId="4" applyNumberFormat="1" applyFont="1" applyFill="1" applyBorder="1" applyAlignment="1" applyProtection="1">
      <alignment vertical="center"/>
    </xf>
    <xf numFmtId="165" fontId="7" fillId="2" borderId="17" xfId="4" applyNumberFormat="1" applyFont="1" applyFill="1" applyBorder="1" applyAlignment="1" applyProtection="1">
      <alignment vertical="center"/>
    </xf>
    <xf numFmtId="167" fontId="2" fillId="2" borderId="2" xfId="8" applyNumberFormat="1" applyFont="1" applyFill="1" applyBorder="1" applyAlignment="1" applyProtection="1">
      <alignment horizontal="center" vertical="center" wrapText="1"/>
    </xf>
    <xf numFmtId="167" fontId="2" fillId="2" borderId="1" xfId="8" applyNumberFormat="1" applyFont="1" applyFill="1" applyBorder="1" applyAlignment="1" applyProtection="1">
      <alignment horizontal="center" vertical="center" wrapText="1"/>
    </xf>
    <xf numFmtId="169" fontId="2" fillId="2" borderId="2" xfId="4" applyNumberFormat="1" applyFont="1" applyFill="1" applyBorder="1" applyAlignment="1" applyProtection="1">
      <alignment horizontal="center" vertical="center" wrapText="1"/>
    </xf>
    <xf numFmtId="0" fontId="2" fillId="2" borderId="17" xfId="1" applyFont="1" applyFill="1" applyBorder="1" applyAlignment="1" applyProtection="1">
      <alignment horizontal="center" vertical="center" wrapText="1"/>
    </xf>
    <xf numFmtId="167" fontId="2" fillId="2" borderId="15" xfId="6" applyNumberFormat="1" applyFont="1" applyFill="1" applyBorder="1" applyAlignment="1" applyProtection="1">
      <alignment horizontal="center" vertical="center" wrapText="1"/>
    </xf>
    <xf numFmtId="0" fontId="2" fillId="2" borderId="8" xfId="1" applyFont="1" applyFill="1" applyBorder="1" applyAlignment="1" applyProtection="1">
      <alignment horizontal="center" vertical="center" wrapText="1"/>
    </xf>
    <xf numFmtId="2" fontId="2" fillId="2" borderId="10" xfId="1" applyNumberFormat="1" applyFont="1" applyFill="1" applyBorder="1" applyAlignment="1" applyProtection="1">
      <alignment horizontal="center" vertical="center" wrapText="1"/>
    </xf>
    <xf numFmtId="165" fontId="2" fillId="2" borderId="10" xfId="4" applyNumberFormat="1" applyFont="1" applyFill="1" applyBorder="1" applyAlignment="1" applyProtection="1">
      <alignment horizontal="center" vertical="center" wrapText="1"/>
    </xf>
    <xf numFmtId="165" fontId="2" fillId="2" borderId="10" xfId="3" applyNumberFormat="1" applyFont="1" applyFill="1" applyBorder="1" applyAlignment="1" applyProtection="1">
      <alignment horizontal="center" vertical="center" wrapText="1"/>
    </xf>
    <xf numFmtId="167" fontId="2" fillId="2" borderId="10" xfId="6" applyNumberFormat="1" applyFont="1" applyFill="1" applyBorder="1" applyAlignment="1" applyProtection="1">
      <alignment horizontal="center" vertical="center" wrapText="1"/>
    </xf>
    <xf numFmtId="165" fontId="2" fillId="2" borderId="10" xfId="1" applyNumberFormat="1" applyFont="1" applyFill="1" applyBorder="1" applyAlignment="1" applyProtection="1">
      <alignment horizontal="center" vertical="center" wrapText="1"/>
    </xf>
    <xf numFmtId="165" fontId="7" fillId="2" borderId="3" xfId="4" applyNumberFormat="1" applyFont="1" applyFill="1" applyBorder="1" applyAlignment="1" applyProtection="1">
      <alignment vertical="center"/>
    </xf>
    <xf numFmtId="165" fontId="2" fillId="2" borderId="15" xfId="2" applyNumberFormat="1" applyFont="1" applyFill="1" applyBorder="1" applyAlignment="1" applyProtection="1">
      <alignment horizontal="left" vertical="center" wrapText="1"/>
    </xf>
    <xf numFmtId="2" fontId="7" fillId="2" borderId="3" xfId="1" applyNumberFormat="1" applyFont="1" applyFill="1" applyBorder="1" applyAlignment="1" applyProtection="1">
      <alignment vertical="center"/>
    </xf>
    <xf numFmtId="0" fontId="2" fillId="2" borderId="5" xfId="1" applyFont="1" applyFill="1" applyBorder="1" applyAlignment="1" applyProtection="1">
      <alignment horizontal="center" vertical="center" wrapText="1"/>
    </xf>
    <xf numFmtId="1" fontId="2" fillId="2" borderId="19" xfId="1" applyNumberFormat="1" applyFont="1" applyFill="1" applyBorder="1" applyAlignment="1" applyProtection="1">
      <alignment horizontal="center" vertical="center" wrapText="1"/>
    </xf>
    <xf numFmtId="0" fontId="2" fillId="2" borderId="20" xfId="1" applyFont="1" applyFill="1" applyBorder="1" applyAlignment="1" applyProtection="1">
      <alignment horizontal="center" vertical="center" wrapText="1"/>
    </xf>
    <xf numFmtId="165" fontId="2" fillId="2" borderId="20" xfId="4" applyNumberFormat="1" applyFont="1" applyFill="1" applyBorder="1" applyAlignment="1" applyProtection="1">
      <alignment horizontal="center" vertical="center" wrapText="1"/>
    </xf>
    <xf numFmtId="165" fontId="2" fillId="2" borderId="20" xfId="3" applyNumberFormat="1" applyFont="1" applyFill="1" applyBorder="1" applyAlignment="1" applyProtection="1">
      <alignment horizontal="center" vertical="center" wrapText="1"/>
    </xf>
    <xf numFmtId="168" fontId="2" fillId="2" borderId="20" xfId="8" applyNumberFormat="1" applyFont="1" applyFill="1" applyBorder="1" applyAlignment="1" applyProtection="1">
      <alignment horizontal="center" vertical="center" wrapText="1"/>
    </xf>
    <xf numFmtId="165" fontId="2" fillId="2" borderId="6" xfId="2" applyNumberFormat="1" applyFont="1" applyFill="1" applyBorder="1" applyAlignment="1" applyProtection="1">
      <alignment horizontal="left" vertical="center" wrapText="1"/>
    </xf>
    <xf numFmtId="1" fontId="8" fillId="2" borderId="0" xfId="1" applyNumberFormat="1" applyFont="1" applyFill="1" applyBorder="1" applyAlignment="1" applyProtection="1">
      <alignment horizontal="center" vertical="center" wrapText="1"/>
    </xf>
    <xf numFmtId="2" fontId="7" fillId="2" borderId="0" xfId="1" applyNumberFormat="1" applyFont="1" applyFill="1" applyBorder="1" applyAlignment="1" applyProtection="1">
      <alignment horizontal="center" vertical="center"/>
    </xf>
    <xf numFmtId="0" fontId="2" fillId="2" borderId="0" xfId="1" applyFont="1" applyFill="1" applyBorder="1" applyAlignment="1" applyProtection="1">
      <alignment horizontal="center" vertical="center" wrapText="1"/>
    </xf>
    <xf numFmtId="165" fontId="7" fillId="2" borderId="0" xfId="4" applyNumberFormat="1" applyFont="1" applyFill="1" applyBorder="1" applyAlignment="1" applyProtection="1">
      <alignment vertical="center"/>
    </xf>
    <xf numFmtId="0" fontId="2" fillId="2" borderId="0" xfId="1" applyNumberFormat="1" applyFont="1" applyFill="1" applyProtection="1"/>
    <xf numFmtId="2" fontId="7" fillId="2" borderId="0" xfId="1" applyNumberFormat="1" applyFont="1" applyFill="1" applyBorder="1" applyAlignment="1" applyProtection="1">
      <alignment vertical="center"/>
    </xf>
    <xf numFmtId="43" fontId="2" fillId="2" borderId="0" xfId="1" applyNumberFormat="1" applyFont="1" applyFill="1" applyProtection="1"/>
    <xf numFmtId="10" fontId="2" fillId="2" borderId="0" xfId="6" applyNumberFormat="1" applyFont="1" applyFill="1" applyProtection="1"/>
    <xf numFmtId="165" fontId="2" fillId="2" borderId="0" xfId="1" applyNumberFormat="1" applyFont="1" applyFill="1" applyProtection="1"/>
    <xf numFmtId="165" fontId="2" fillId="2" borderId="0" xfId="4" applyNumberFormat="1" applyFont="1" applyFill="1" applyProtection="1"/>
    <xf numFmtId="0" fontId="2" fillId="2" borderId="0" xfId="1" applyFont="1" applyFill="1" applyAlignment="1" applyProtection="1">
      <alignment horizontal="center"/>
    </xf>
    <xf numFmtId="165" fontId="2" fillId="2" borderId="0" xfId="6" applyNumberFormat="1" applyFont="1" applyFill="1" applyProtection="1"/>
    <xf numFmtId="43" fontId="2" fillId="2" borderId="0" xfId="4" applyNumberFormat="1" applyFont="1" applyFill="1" applyProtection="1"/>
    <xf numFmtId="165" fontId="2" fillId="2" borderId="0" xfId="9" applyNumberFormat="1" applyFont="1" applyFill="1" applyAlignment="1" applyProtection="1"/>
    <xf numFmtId="171" fontId="2" fillId="2" borderId="0" xfId="1" applyNumberFormat="1" applyFont="1" applyFill="1" applyProtection="1"/>
    <xf numFmtId="165" fontId="2" fillId="2" borderId="0" xfId="9" applyNumberFormat="1" applyFont="1" applyFill="1" applyProtection="1"/>
    <xf numFmtId="0" fontId="7" fillId="2" borderId="20" xfId="1" quotePrefix="1" applyNumberFormat="1" applyFont="1" applyFill="1" applyBorder="1" applyAlignment="1" applyProtection="1">
      <alignment horizontal="center" vertical="center" wrapText="1"/>
    </xf>
    <xf numFmtId="165" fontId="2" fillId="2" borderId="3" xfId="4" applyNumberFormat="1" applyFont="1" applyFill="1" applyBorder="1" applyAlignment="1" applyProtection="1">
      <alignment vertical="center"/>
    </xf>
    <xf numFmtId="0" fontId="2" fillId="2" borderId="2" xfId="1" applyFont="1" applyFill="1" applyBorder="1" applyProtection="1"/>
    <xf numFmtId="43" fontId="2" fillId="2" borderId="2" xfId="1" applyNumberFormat="1" applyFont="1" applyFill="1" applyBorder="1" applyAlignment="1" applyProtection="1">
      <alignment horizontal="center" vertical="center" wrapText="1"/>
    </xf>
    <xf numFmtId="43" fontId="2" fillId="2" borderId="1" xfId="1" applyNumberFormat="1" applyFont="1" applyFill="1" applyBorder="1" applyAlignment="1" applyProtection="1">
      <alignment horizontal="center" vertical="center" wrapText="1"/>
    </xf>
    <xf numFmtId="43" fontId="2" fillId="2" borderId="15" xfId="1" applyNumberFormat="1" applyFont="1" applyFill="1" applyBorder="1" applyAlignment="1" applyProtection="1">
      <alignment horizontal="center" vertical="center" wrapText="1"/>
    </xf>
    <xf numFmtId="9" fontId="9" fillId="2" borderId="2" xfId="1" applyNumberFormat="1" applyFont="1" applyFill="1" applyBorder="1" applyAlignment="1" applyProtection="1">
      <alignment horizontal="center" vertical="center" wrapText="1"/>
    </xf>
    <xf numFmtId="9" fontId="2" fillId="2" borderId="37" xfId="1" applyNumberFormat="1" applyFont="1" applyFill="1" applyBorder="1" applyAlignment="1" applyProtection="1">
      <alignment horizontal="center" vertical="center" wrapText="1"/>
    </xf>
    <xf numFmtId="0" fontId="2" fillId="2" borderId="29" xfId="1" applyFont="1" applyFill="1" applyBorder="1" applyAlignment="1" applyProtection="1">
      <alignment horizontal="center" vertical="center" wrapText="1"/>
    </xf>
    <xf numFmtId="1" fontId="2" fillId="2" borderId="31" xfId="1" applyNumberFormat="1" applyFont="1" applyFill="1" applyBorder="1" applyAlignment="1" applyProtection="1">
      <alignment horizontal="center" vertical="center" wrapText="1"/>
    </xf>
    <xf numFmtId="0" fontId="2" fillId="2" borderId="31" xfId="1" applyFont="1" applyFill="1" applyBorder="1" applyAlignment="1" applyProtection="1">
      <alignment horizontal="center" vertical="center" wrapText="1"/>
    </xf>
    <xf numFmtId="165" fontId="7" fillId="2" borderId="33" xfId="4" applyNumberFormat="1" applyFont="1" applyFill="1" applyBorder="1" applyAlignment="1" applyProtection="1">
      <alignment vertical="center"/>
    </xf>
    <xf numFmtId="165" fontId="7" fillId="2" borderId="31" xfId="4" applyNumberFormat="1" applyFont="1" applyFill="1" applyBorder="1" applyAlignment="1" applyProtection="1">
      <alignment vertical="center"/>
    </xf>
    <xf numFmtId="165" fontId="7" fillId="2" borderId="32" xfId="4" applyNumberFormat="1" applyFont="1" applyFill="1" applyBorder="1" applyAlignment="1" applyProtection="1">
      <alignment vertical="center"/>
    </xf>
    <xf numFmtId="165" fontId="7" fillId="2" borderId="34" xfId="4" applyNumberFormat="1" applyFont="1" applyFill="1" applyBorder="1" applyAlignment="1" applyProtection="1">
      <alignment vertical="center"/>
    </xf>
    <xf numFmtId="165" fontId="7" fillId="2" borderId="38" xfId="4" applyNumberFormat="1" applyFont="1" applyFill="1" applyBorder="1" applyAlignment="1" applyProtection="1">
      <alignment vertical="center"/>
    </xf>
    <xf numFmtId="0" fontId="2" fillId="2" borderId="18" xfId="1" applyFont="1" applyFill="1" applyBorder="1" applyAlignment="1" applyProtection="1">
      <alignment horizontal="center" vertical="center" wrapText="1"/>
    </xf>
    <xf numFmtId="0" fontId="15" fillId="0" borderId="0" xfId="0" applyFont="1"/>
    <xf numFmtId="0" fontId="16" fillId="0" borderId="2" xfId="0" applyFont="1" applyBorder="1" applyAlignment="1">
      <alignment horizontal="center" vertical="center" wrapText="1"/>
    </xf>
    <xf numFmtId="169" fontId="16" fillId="0" borderId="2" xfId="2" applyNumberFormat="1" applyFont="1" applyBorder="1" applyAlignment="1">
      <alignment horizontal="center" vertical="center" wrapText="1"/>
    </xf>
    <xf numFmtId="169" fontId="16" fillId="0" borderId="2" xfId="5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0" fontId="16" fillId="0" borderId="16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left" vertical="center" wrapText="1"/>
    </xf>
    <xf numFmtId="0" fontId="16" fillId="0" borderId="1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169" fontId="18" fillId="0" borderId="2" xfId="0" applyNumberFormat="1" applyFont="1" applyBorder="1" applyAlignment="1">
      <alignment horizontal="center" vertical="center" wrapText="1"/>
    </xf>
    <xf numFmtId="0" fontId="19" fillId="0" borderId="0" xfId="0" applyFont="1"/>
    <xf numFmtId="0" fontId="19" fillId="0" borderId="0" xfId="0" applyFont="1" applyBorder="1"/>
    <xf numFmtId="0" fontId="19" fillId="0" borderId="0" xfId="0" applyFont="1" applyFill="1" applyAlignment="1">
      <alignment horizontal="justify" vertical="center" wrapText="1"/>
    </xf>
    <xf numFmtId="0" fontId="19" fillId="0" borderId="0" xfId="0" applyFont="1" applyFill="1" applyBorder="1" applyAlignment="1">
      <alignment horizontal="justify" vertical="center" wrapText="1"/>
    </xf>
    <xf numFmtId="0" fontId="20" fillId="0" borderId="0" xfId="0" applyFont="1" applyFill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169" fontId="21" fillId="0" borderId="17" xfId="12" applyNumberFormat="1" applyFont="1" applyFill="1" applyBorder="1" applyAlignment="1">
      <alignment horizontal="center" vertical="center" wrapText="1"/>
    </xf>
    <xf numFmtId="169" fontId="21" fillId="0" borderId="33" xfId="12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169" fontId="19" fillId="0" borderId="2" xfId="12" applyNumberFormat="1" applyFont="1" applyFill="1" applyBorder="1" applyAlignment="1">
      <alignment horizontal="center" vertical="center" wrapText="1"/>
    </xf>
    <xf numFmtId="169" fontId="19" fillId="0" borderId="31" xfId="12" applyNumberFormat="1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justify" vertical="center" wrapText="1"/>
    </xf>
    <xf numFmtId="0" fontId="19" fillId="0" borderId="2" xfId="0" applyFont="1" applyFill="1" applyBorder="1" applyAlignment="1">
      <alignment horizontal="justify" vertical="center" wrapText="1"/>
    </xf>
    <xf numFmtId="169" fontId="19" fillId="0" borderId="2" xfId="12" applyNumberFormat="1" applyFont="1" applyFill="1" applyBorder="1" applyAlignment="1">
      <alignment horizontal="justify" vertical="center" wrapText="1"/>
    </xf>
    <xf numFmtId="169" fontId="19" fillId="0" borderId="31" xfId="12" applyNumberFormat="1" applyFont="1" applyFill="1" applyBorder="1" applyAlignment="1">
      <alignment horizontal="justify" vertical="center" wrapText="1"/>
    </xf>
    <xf numFmtId="169" fontId="19" fillId="0" borderId="0" xfId="12" applyNumberFormat="1" applyFont="1" applyFill="1" applyBorder="1" applyAlignment="1">
      <alignment horizontal="justify" vertical="center" wrapText="1"/>
    </xf>
    <xf numFmtId="165" fontId="19" fillId="0" borderId="10" xfId="12" applyNumberFormat="1" applyFont="1" applyFill="1" applyBorder="1" applyAlignment="1">
      <alignment horizontal="justify" vertical="center" wrapText="1"/>
    </xf>
    <xf numFmtId="0" fontId="19" fillId="0" borderId="34" xfId="0" applyFont="1" applyFill="1" applyBorder="1" applyAlignment="1">
      <alignment horizontal="justify" vertical="center" wrapText="1"/>
    </xf>
    <xf numFmtId="0" fontId="2" fillId="2" borderId="14" xfId="1" applyFont="1" applyFill="1" applyBorder="1" applyAlignment="1" applyProtection="1">
      <alignment horizontal="center" vertical="center"/>
    </xf>
    <xf numFmtId="0" fontId="2" fillId="2" borderId="9" xfId="1" applyFont="1" applyFill="1" applyBorder="1" applyAlignment="1" applyProtection="1">
      <alignment horizontal="center" vertical="center" wrapText="1"/>
    </xf>
    <xf numFmtId="0" fontId="2" fillId="2" borderId="7" xfId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horizontal="center" vertical="center" wrapText="1"/>
    </xf>
    <xf numFmtId="2" fontId="2" fillId="2" borderId="3" xfId="1" applyNumberFormat="1" applyFont="1" applyFill="1" applyBorder="1" applyAlignment="1" applyProtection="1">
      <alignment horizontal="center" vertical="center" wrapText="1"/>
    </xf>
    <xf numFmtId="2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32" xfId="1" applyFont="1" applyFill="1" applyBorder="1" applyAlignment="1" applyProtection="1">
      <alignment horizontal="center" vertical="center" wrapText="1"/>
    </xf>
    <xf numFmtId="0" fontId="2" fillId="2" borderId="38" xfId="1" applyFont="1" applyFill="1" applyBorder="1" applyAlignment="1" applyProtection="1">
      <alignment horizontal="center" vertical="center" wrapText="1"/>
    </xf>
    <xf numFmtId="0" fontId="2" fillId="2" borderId="11" xfId="1" applyFont="1" applyFill="1" applyBorder="1" applyAlignment="1" applyProtection="1">
      <alignment horizontal="center" vertical="center" wrapText="1"/>
    </xf>
    <xf numFmtId="0" fontId="2" fillId="2" borderId="1" xfId="1" applyFont="1" applyFill="1" applyBorder="1" applyAlignment="1" applyProtection="1">
      <alignment horizontal="center" vertical="center" wrapText="1"/>
    </xf>
    <xf numFmtId="0" fontId="2" fillId="2" borderId="1" xfId="1" applyNumberFormat="1" applyFont="1" applyFill="1" applyBorder="1" applyAlignment="1" applyProtection="1">
      <alignment horizontal="center" vertical="center" wrapText="1"/>
    </xf>
    <xf numFmtId="2" fontId="2" fillId="2" borderId="1" xfId="1" applyNumberFormat="1" applyFont="1" applyFill="1" applyBorder="1" applyAlignment="1" applyProtection="1">
      <alignment horizontal="center" vertical="center" wrapText="1"/>
    </xf>
    <xf numFmtId="10" fontId="2" fillId="2" borderId="1" xfId="6" applyNumberFormat="1" applyFont="1" applyFill="1" applyBorder="1" applyAlignment="1" applyProtection="1">
      <alignment horizontal="center" vertical="center" wrapText="1"/>
    </xf>
    <xf numFmtId="10" fontId="2" fillId="2" borderId="3" xfId="6" applyNumberFormat="1" applyFont="1" applyFill="1" applyBorder="1" applyAlignment="1" applyProtection="1">
      <alignment horizontal="center" vertical="center" wrapText="1"/>
    </xf>
    <xf numFmtId="165" fontId="2" fillId="2" borderId="2" xfId="1" applyNumberFormat="1" applyFont="1" applyFill="1" applyBorder="1" applyAlignment="1" applyProtection="1">
      <alignment horizontal="center" vertical="center" wrapText="1"/>
    </xf>
    <xf numFmtId="9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/>
    </xf>
    <xf numFmtId="1" fontId="2" fillId="2" borderId="1" xfId="1" applyNumberFormat="1" applyFont="1" applyFill="1" applyBorder="1" applyAlignment="1" applyProtection="1">
      <alignment horizontal="center" vertical="center" wrapText="1"/>
    </xf>
    <xf numFmtId="1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15" xfId="1" applyFont="1" applyFill="1" applyBorder="1" applyAlignment="1" applyProtection="1">
      <alignment horizontal="center" vertical="center" wrapText="1"/>
    </xf>
    <xf numFmtId="2" fontId="2" fillId="2" borderId="15" xfId="1" applyNumberFormat="1" applyFont="1" applyFill="1" applyBorder="1" applyAlignment="1" applyProtection="1">
      <alignment horizontal="center" vertical="center" wrapText="1"/>
    </xf>
    <xf numFmtId="10" fontId="2" fillId="2" borderId="15" xfId="6" applyNumberFormat="1" applyFont="1" applyFill="1" applyBorder="1" applyAlignment="1" applyProtection="1">
      <alignment horizontal="center" vertical="center" wrapText="1"/>
    </xf>
    <xf numFmtId="165" fontId="2" fillId="2" borderId="1" xfId="1" applyNumberFormat="1" applyFont="1" applyFill="1" applyBorder="1" applyAlignment="1" applyProtection="1">
      <alignment horizontal="center" vertical="center" wrapText="1"/>
    </xf>
    <xf numFmtId="165" fontId="2" fillId="2" borderId="15" xfId="1" applyNumberFormat="1" applyFont="1" applyFill="1" applyBorder="1" applyAlignment="1" applyProtection="1">
      <alignment horizontal="center" vertical="center" wrapText="1"/>
    </xf>
    <xf numFmtId="165" fontId="2" fillId="2" borderId="3" xfId="1" applyNumberFormat="1" applyFont="1" applyFill="1" applyBorder="1" applyAlignment="1" applyProtection="1">
      <alignment horizontal="center" vertical="center" wrapText="1"/>
    </xf>
    <xf numFmtId="9" fontId="2" fillId="2" borderId="1" xfId="1" applyNumberFormat="1" applyFont="1" applyFill="1" applyBorder="1" applyAlignment="1" applyProtection="1">
      <alignment horizontal="center" vertical="center" wrapText="1"/>
    </xf>
    <xf numFmtId="9" fontId="2" fillId="2" borderId="15" xfId="1" applyNumberFormat="1" applyFont="1" applyFill="1" applyBorder="1" applyAlignment="1" applyProtection="1">
      <alignment horizontal="center" vertical="center" wrapText="1"/>
    </xf>
    <xf numFmtId="9" fontId="2" fillId="2" borderId="3" xfId="1" applyNumberFormat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/>
    </xf>
    <xf numFmtId="1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 wrapText="1"/>
    </xf>
    <xf numFmtId="10" fontId="2" fillId="2" borderId="2" xfId="1" applyNumberFormat="1" applyFont="1" applyFill="1" applyBorder="1" applyAlignment="1" applyProtection="1">
      <alignment horizontal="center" vertical="center" wrapText="1"/>
    </xf>
    <xf numFmtId="1" fontId="2" fillId="2" borderId="15" xfId="1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/>
    </xf>
    <xf numFmtId="0" fontId="2" fillId="2" borderId="23" xfId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 wrapText="1"/>
    </xf>
    <xf numFmtId="165" fontId="2" fillId="2" borderId="3" xfId="4" applyNumberFormat="1" applyFont="1" applyFill="1" applyBorder="1" applyAlignment="1" applyProtection="1">
      <alignment horizontal="center" vertical="center" wrapText="1"/>
    </xf>
    <xf numFmtId="167" fontId="2" fillId="2" borderId="1" xfId="6" applyNumberFormat="1" applyFont="1" applyFill="1" applyBorder="1" applyAlignment="1" applyProtection="1">
      <alignment horizontal="center" vertical="center" wrapText="1"/>
    </xf>
    <xf numFmtId="1" fontId="2" fillId="2" borderId="32" xfId="1" applyNumberFormat="1" applyFont="1" applyFill="1" applyBorder="1" applyAlignment="1" applyProtection="1">
      <alignment horizontal="center" vertical="center" wrapText="1"/>
    </xf>
    <xf numFmtId="1" fontId="2" fillId="2" borderId="40" xfId="1" applyNumberFormat="1" applyFont="1" applyFill="1" applyBorder="1" applyAlignment="1" applyProtection="1">
      <alignment horizontal="center" vertical="center" wrapText="1"/>
    </xf>
    <xf numFmtId="0" fontId="2" fillId="2" borderId="1" xfId="1" applyFont="1" applyFill="1" applyBorder="1" applyAlignment="1" applyProtection="1">
      <alignment horizontal="center" vertical="center" wrapText="1"/>
      <protection locked="0"/>
    </xf>
    <xf numFmtId="0" fontId="2" fillId="2" borderId="3" xfId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Border="1" applyAlignment="1">
      <alignment horizontal="center" wrapText="1"/>
    </xf>
    <xf numFmtId="2" fontId="7" fillId="2" borderId="24" xfId="1" applyNumberFormat="1" applyFont="1" applyFill="1" applyBorder="1" applyAlignment="1" applyProtection="1">
      <alignment horizontal="center" vertical="center"/>
    </xf>
    <xf numFmtId="2" fontId="7" fillId="2" borderId="28" xfId="1" applyNumberFormat="1" applyFont="1" applyFill="1" applyBorder="1" applyAlignment="1" applyProtection="1">
      <alignment horizontal="center" vertical="center"/>
    </xf>
    <xf numFmtId="2" fontId="7" fillId="2" borderId="12" xfId="1" applyNumberFormat="1" applyFont="1" applyFill="1" applyBorder="1" applyAlignment="1" applyProtection="1">
      <alignment horizontal="center" vertical="center"/>
    </xf>
    <xf numFmtId="1" fontId="8" fillId="2" borderId="9" xfId="1" applyNumberFormat="1" applyFont="1" applyFill="1" applyBorder="1" applyAlignment="1" applyProtection="1">
      <alignment horizontal="center" vertical="center" wrapText="1"/>
    </xf>
    <xf numFmtId="1" fontId="8" fillId="2" borderId="3" xfId="1" applyNumberFormat="1" applyFont="1" applyFill="1" applyBorder="1" applyAlignment="1" applyProtection="1">
      <alignment horizontal="center" vertical="center" wrapText="1"/>
    </xf>
    <xf numFmtId="1" fontId="8" fillId="2" borderId="7" xfId="1" applyNumberFormat="1" applyFont="1" applyFill="1" applyBorder="1" applyAlignment="1" applyProtection="1">
      <alignment horizontal="center" vertical="center" wrapText="1"/>
    </xf>
    <xf numFmtId="1" fontId="8" fillId="2" borderId="2" xfId="1" applyNumberFormat="1" applyFont="1" applyFill="1" applyBorder="1" applyAlignment="1" applyProtection="1">
      <alignment horizontal="center" vertical="center" wrapText="1"/>
    </xf>
    <xf numFmtId="1" fontId="8" fillId="2" borderId="11" xfId="1" applyNumberFormat="1" applyFont="1" applyFill="1" applyBorder="1" applyAlignment="1" applyProtection="1">
      <alignment horizontal="center" vertical="center" wrapText="1"/>
    </xf>
    <xf numFmtId="1" fontId="8" fillId="2" borderId="1" xfId="1" applyNumberFormat="1" applyFont="1" applyFill="1" applyBorder="1" applyAlignment="1" applyProtection="1">
      <alignment horizontal="center" vertical="center" wrapText="1"/>
    </xf>
    <xf numFmtId="2" fontId="7" fillId="2" borderId="41" xfId="1" applyNumberFormat="1" applyFont="1" applyFill="1" applyBorder="1" applyAlignment="1" applyProtection="1">
      <alignment horizontal="center" vertical="center"/>
    </xf>
    <xf numFmtId="2" fontId="7" fillId="2" borderId="16" xfId="1" applyNumberFormat="1" applyFont="1" applyFill="1" applyBorder="1" applyAlignment="1" applyProtection="1">
      <alignment horizontal="center" vertical="center"/>
    </xf>
    <xf numFmtId="2" fontId="7" fillId="2" borderId="36" xfId="1" applyNumberFormat="1" applyFont="1" applyFill="1" applyBorder="1" applyAlignment="1" applyProtection="1">
      <alignment horizontal="center" vertical="center"/>
    </xf>
    <xf numFmtId="2" fontId="7" fillId="2" borderId="30" xfId="1" applyNumberFormat="1" applyFont="1" applyFill="1" applyBorder="1" applyAlignment="1" applyProtection="1">
      <alignment horizontal="center" vertical="center"/>
    </xf>
    <xf numFmtId="2" fontId="7" fillId="2" borderId="13" xfId="1" applyNumberFormat="1" applyFont="1" applyFill="1" applyBorder="1" applyAlignment="1" applyProtection="1">
      <alignment horizontal="center" vertical="center"/>
    </xf>
    <xf numFmtId="1" fontId="8" fillId="2" borderId="35" xfId="1" applyNumberFormat="1" applyFont="1" applyFill="1" applyBorder="1" applyAlignment="1" applyProtection="1">
      <alignment horizontal="center" vertical="center" wrapText="1"/>
    </xf>
    <xf numFmtId="1" fontId="8" fillId="2" borderId="17" xfId="1" applyNumberFormat="1" applyFont="1" applyFill="1" applyBorder="1" applyAlignment="1" applyProtection="1">
      <alignment horizontal="center" vertical="center" wrapText="1"/>
    </xf>
    <xf numFmtId="1" fontId="8" fillId="2" borderId="33" xfId="1" applyNumberFormat="1" applyFont="1" applyFill="1" applyBorder="1" applyAlignment="1" applyProtection="1">
      <alignment horizontal="center" vertical="center" wrapText="1"/>
    </xf>
    <xf numFmtId="1" fontId="8" fillId="2" borderId="31" xfId="1" applyNumberFormat="1" applyFont="1" applyFill="1" applyBorder="1" applyAlignment="1" applyProtection="1">
      <alignment horizontal="center" vertical="center" wrapText="1"/>
    </xf>
    <xf numFmtId="1" fontId="8" fillId="2" borderId="32" xfId="1" applyNumberFormat="1" applyFont="1" applyFill="1" applyBorder="1" applyAlignment="1" applyProtection="1">
      <alignment horizontal="center" vertical="center" wrapText="1"/>
    </xf>
    <xf numFmtId="2" fontId="7" fillId="2" borderId="26" xfId="1" applyNumberFormat="1" applyFont="1" applyFill="1" applyBorder="1" applyAlignment="1" applyProtection="1">
      <alignment horizontal="center" vertical="center"/>
    </xf>
    <xf numFmtId="2" fontId="7" fillId="2" borderId="3" xfId="1" applyNumberFormat="1" applyFont="1" applyFill="1" applyBorder="1" applyAlignment="1" applyProtection="1">
      <alignment horizontal="center" vertical="center"/>
    </xf>
    <xf numFmtId="2" fontId="7" fillId="2" borderId="2" xfId="1" applyNumberFormat="1" applyFont="1" applyFill="1" applyBorder="1" applyAlignment="1" applyProtection="1">
      <alignment horizontal="center" vertical="center"/>
    </xf>
    <xf numFmtId="2" fontId="7" fillId="2" borderId="25" xfId="1" applyNumberFormat="1" applyFont="1" applyFill="1" applyBorder="1" applyAlignment="1" applyProtection="1">
      <alignment horizontal="center" vertical="center"/>
    </xf>
    <xf numFmtId="2" fontId="7" fillId="2" borderId="1" xfId="1" applyNumberFormat="1" applyFont="1" applyFill="1" applyBorder="1" applyAlignment="1" applyProtection="1">
      <alignment horizontal="center" vertical="center"/>
    </xf>
    <xf numFmtId="1" fontId="8" fillId="2" borderId="8" xfId="1" applyNumberFormat="1" applyFont="1" applyFill="1" applyBorder="1" applyAlignment="1" applyProtection="1">
      <alignment horizontal="center" vertical="center" wrapText="1"/>
    </xf>
    <xf numFmtId="1" fontId="8" fillId="2" borderId="10" xfId="1" applyNumberFormat="1" applyFont="1" applyFill="1" applyBorder="1" applyAlignment="1" applyProtection="1">
      <alignment horizontal="center" vertical="center" wrapText="1"/>
    </xf>
    <xf numFmtId="2" fontId="7" fillId="2" borderId="27" xfId="1" applyNumberFormat="1" applyFont="1" applyFill="1" applyBorder="1" applyAlignment="1" applyProtection="1">
      <alignment horizontal="center" vertical="center"/>
    </xf>
    <xf numFmtId="2" fontId="7" fillId="2" borderId="4" xfId="1" applyNumberFormat="1" applyFont="1" applyFill="1" applyBorder="1" applyAlignment="1" applyProtection="1">
      <alignment horizontal="center" vertical="center"/>
    </xf>
    <xf numFmtId="2" fontId="7" fillId="2" borderId="17" xfId="1" applyNumberFormat="1" applyFont="1" applyFill="1" applyBorder="1" applyAlignment="1" applyProtection="1">
      <alignment horizontal="center" vertical="center"/>
    </xf>
    <xf numFmtId="2" fontId="7" fillId="2" borderId="10" xfId="1" applyNumberFormat="1" applyFont="1" applyFill="1" applyBorder="1" applyAlignment="1" applyProtection="1">
      <alignment horizontal="center" vertical="center"/>
    </xf>
    <xf numFmtId="0" fontId="2" fillId="2" borderId="1" xfId="1" applyFont="1" applyFill="1" applyBorder="1" applyAlignment="1" applyProtection="1">
      <alignment horizontal="center" vertical="center" wrapText="1"/>
    </xf>
    <xf numFmtId="0" fontId="2" fillId="2" borderId="15" xfId="1" applyFont="1" applyFill="1" applyBorder="1" applyAlignment="1" applyProtection="1">
      <alignment horizontal="center" vertical="center" wrapText="1"/>
    </xf>
    <xf numFmtId="0" fontId="2" fillId="2" borderId="32" xfId="1" applyFont="1" applyFill="1" applyBorder="1" applyAlignment="1" applyProtection="1">
      <alignment horizontal="center" vertical="center" wrapText="1"/>
    </xf>
    <xf numFmtId="0" fontId="2" fillId="2" borderId="38" xfId="1" applyFont="1" applyFill="1" applyBorder="1" applyAlignment="1" applyProtection="1">
      <alignment horizontal="center" vertical="center" wrapText="1"/>
    </xf>
    <xf numFmtId="0" fontId="2" fillId="2" borderId="22" xfId="1" applyFont="1" applyFill="1" applyBorder="1" applyAlignment="1" applyProtection="1">
      <alignment horizontal="center" vertical="center" wrapText="1"/>
    </xf>
    <xf numFmtId="1" fontId="2" fillId="2" borderId="15" xfId="1" applyNumberFormat="1" applyFont="1" applyFill="1" applyBorder="1" applyAlignment="1" applyProtection="1">
      <alignment horizontal="center" vertical="center" wrapText="1"/>
    </xf>
    <xf numFmtId="1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horizontal="center" vertical="center" wrapText="1"/>
    </xf>
    <xf numFmtId="2" fontId="2" fillId="2" borderId="15" xfId="1" applyNumberFormat="1" applyFont="1" applyFill="1" applyBorder="1" applyAlignment="1" applyProtection="1">
      <alignment horizontal="center" vertical="center" wrapText="1"/>
    </xf>
    <xf numFmtId="2" fontId="2" fillId="2" borderId="3" xfId="1" applyNumberFormat="1" applyFont="1" applyFill="1" applyBorder="1" applyAlignment="1" applyProtection="1">
      <alignment horizontal="center" vertical="center" wrapText="1"/>
    </xf>
    <xf numFmtId="2" fontId="2" fillId="2" borderId="1" xfId="1" applyNumberFormat="1" applyFont="1" applyFill="1" applyBorder="1" applyAlignment="1" applyProtection="1">
      <alignment horizontal="center" vertical="center" wrapText="1"/>
    </xf>
    <xf numFmtId="0" fontId="2" fillId="2" borderId="11" xfId="1" applyFont="1" applyFill="1" applyBorder="1" applyAlignment="1" applyProtection="1">
      <alignment horizontal="center" vertical="center" wrapText="1"/>
    </xf>
    <xf numFmtId="0" fontId="2" fillId="2" borderId="9" xfId="1" applyFont="1" applyFill="1" applyBorder="1" applyAlignment="1" applyProtection="1">
      <alignment horizontal="center" vertical="center" wrapText="1"/>
    </xf>
    <xf numFmtId="1" fontId="2" fillId="2" borderId="1" xfId="1" applyNumberFormat="1" applyFont="1" applyFill="1" applyBorder="1" applyAlignment="1" applyProtection="1">
      <alignment horizontal="center" vertical="center" wrapText="1"/>
    </xf>
    <xf numFmtId="1" fontId="2" fillId="2" borderId="32" xfId="1" applyNumberFormat="1" applyFont="1" applyFill="1" applyBorder="1" applyAlignment="1" applyProtection="1">
      <alignment horizontal="center" vertical="center" wrapText="1"/>
    </xf>
    <xf numFmtId="1" fontId="2" fillId="2" borderId="40" xfId="1" applyNumberFormat="1" applyFont="1" applyFill="1" applyBorder="1" applyAlignment="1" applyProtection="1">
      <alignment horizontal="center" vertical="center" wrapText="1"/>
    </xf>
    <xf numFmtId="1" fontId="2" fillId="2" borderId="38" xfId="1" applyNumberFormat="1" applyFont="1" applyFill="1" applyBorder="1" applyAlignment="1" applyProtection="1">
      <alignment horizontal="center" vertical="center" wrapText="1"/>
    </xf>
    <xf numFmtId="0" fontId="2" fillId="2" borderId="21" xfId="1" applyFont="1" applyFill="1" applyBorder="1" applyAlignment="1" applyProtection="1">
      <alignment horizontal="center" vertical="center" wrapText="1"/>
    </xf>
    <xf numFmtId="1" fontId="2" fillId="2" borderId="23" xfId="1" applyNumberFormat="1" applyFont="1" applyFill="1" applyBorder="1" applyAlignment="1" applyProtection="1">
      <alignment horizontal="center" vertical="center" wrapText="1"/>
    </xf>
    <xf numFmtId="0" fontId="2" fillId="2" borderId="23" xfId="1" applyFont="1" applyFill="1" applyBorder="1" applyAlignment="1" applyProtection="1">
      <alignment horizontal="center" vertical="center" wrapText="1"/>
    </xf>
    <xf numFmtId="0" fontId="2" fillId="2" borderId="39" xfId="1" applyFont="1" applyFill="1" applyBorder="1" applyAlignment="1" applyProtection="1">
      <alignment horizontal="center" vertical="center" wrapText="1"/>
    </xf>
    <xf numFmtId="10" fontId="2" fillId="2" borderId="1" xfId="6" applyNumberFormat="1" applyFont="1" applyFill="1" applyBorder="1" applyAlignment="1" applyProtection="1">
      <alignment horizontal="center" vertical="center" wrapText="1"/>
    </xf>
    <xf numFmtId="10" fontId="2" fillId="2" borderId="23" xfId="6" applyNumberFormat="1" applyFont="1" applyFill="1" applyBorder="1" applyAlignment="1" applyProtection="1">
      <alignment horizontal="center" vertical="center" wrapText="1"/>
    </xf>
    <xf numFmtId="0" fontId="2" fillId="2" borderId="1" xfId="1" applyNumberFormat="1" applyFont="1" applyFill="1" applyBorder="1" applyAlignment="1" applyProtection="1">
      <alignment horizontal="center" vertical="center" wrapText="1"/>
    </xf>
    <xf numFmtId="0" fontId="2" fillId="2" borderId="3" xfId="1" applyNumberFormat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 wrapText="1"/>
    </xf>
    <xf numFmtId="165" fontId="2" fillId="2" borderId="3" xfId="4" applyNumberFormat="1" applyFont="1" applyFill="1" applyBorder="1" applyAlignment="1" applyProtection="1">
      <alignment horizontal="center" vertical="center" wrapText="1"/>
    </xf>
    <xf numFmtId="167" fontId="2" fillId="2" borderId="1" xfId="6" applyNumberFormat="1" applyFont="1" applyFill="1" applyBorder="1" applyAlignment="1" applyProtection="1">
      <alignment horizontal="center" vertical="center" wrapText="1"/>
    </xf>
    <xf numFmtId="167" fontId="2" fillId="2" borderId="3" xfId="6" applyNumberFormat="1" applyFont="1" applyFill="1" applyBorder="1" applyAlignment="1" applyProtection="1">
      <alignment horizontal="center" vertical="center" wrapText="1"/>
    </xf>
    <xf numFmtId="0" fontId="2" fillId="2" borderId="7" xfId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/>
    </xf>
    <xf numFmtId="165" fontId="2" fillId="2" borderId="2" xfId="1" applyNumberFormat="1" applyFont="1" applyFill="1" applyBorder="1" applyAlignment="1" applyProtection="1">
      <alignment horizontal="center" vertical="center" wrapText="1"/>
    </xf>
    <xf numFmtId="10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2" xfId="1" applyNumberFormat="1" applyFont="1" applyFill="1" applyBorder="1" applyAlignment="1" applyProtection="1">
      <alignment horizontal="center" vertical="center" wrapText="1"/>
    </xf>
    <xf numFmtId="2" fontId="2" fillId="2" borderId="2" xfId="1" applyNumberFormat="1" applyFont="1" applyFill="1" applyBorder="1" applyAlignment="1" applyProtection="1">
      <alignment horizontal="center" vertical="center" wrapText="1"/>
    </xf>
    <xf numFmtId="1" fontId="2" fillId="2" borderId="2" xfId="1" applyNumberFormat="1" applyFont="1" applyFill="1" applyBorder="1" applyAlignment="1" applyProtection="1">
      <alignment horizontal="center" vertical="center" wrapText="1"/>
    </xf>
    <xf numFmtId="9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/>
    </xf>
    <xf numFmtId="167" fontId="2" fillId="2" borderId="2" xfId="1" applyNumberFormat="1" applyFont="1" applyFill="1" applyBorder="1" applyAlignment="1" applyProtection="1">
      <alignment horizontal="center" vertical="center" wrapText="1"/>
    </xf>
    <xf numFmtId="10" fontId="2" fillId="2" borderId="15" xfId="6" applyNumberFormat="1" applyFont="1" applyFill="1" applyBorder="1" applyAlignment="1" applyProtection="1">
      <alignment horizontal="center" vertical="center" wrapText="1"/>
    </xf>
    <xf numFmtId="10" fontId="2" fillId="2" borderId="3" xfId="6" applyNumberFormat="1" applyFont="1" applyFill="1" applyBorder="1" applyAlignment="1" applyProtection="1">
      <alignment horizontal="center" vertical="center" wrapText="1"/>
    </xf>
    <xf numFmtId="165" fontId="2" fillId="2" borderId="1" xfId="1" applyNumberFormat="1" applyFont="1" applyFill="1" applyBorder="1" applyAlignment="1" applyProtection="1">
      <alignment horizontal="center" vertical="center" wrapText="1"/>
    </xf>
    <xf numFmtId="165" fontId="2" fillId="2" borderId="15" xfId="1" applyNumberFormat="1" applyFont="1" applyFill="1" applyBorder="1" applyAlignment="1" applyProtection="1">
      <alignment horizontal="center" vertical="center" wrapText="1"/>
    </xf>
    <xf numFmtId="165" fontId="2" fillId="2" borderId="3" xfId="1" applyNumberFormat="1" applyFont="1" applyFill="1" applyBorder="1" applyAlignment="1" applyProtection="1">
      <alignment horizontal="center" vertical="center" wrapText="1"/>
    </xf>
    <xf numFmtId="9" fontId="2" fillId="2" borderId="1" xfId="1" applyNumberFormat="1" applyFont="1" applyFill="1" applyBorder="1" applyAlignment="1" applyProtection="1">
      <alignment horizontal="center" vertical="center" wrapText="1"/>
    </xf>
    <xf numFmtId="9" fontId="2" fillId="2" borderId="15" xfId="1" applyNumberFormat="1" applyFont="1" applyFill="1" applyBorder="1" applyAlignment="1" applyProtection="1">
      <alignment horizontal="center" vertical="center" wrapText="1"/>
    </xf>
    <xf numFmtId="9" fontId="2" fillId="2" borderId="3" xfId="1" applyNumberFormat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/>
    </xf>
    <xf numFmtId="165" fontId="2" fillId="2" borderId="15" xfId="4" applyNumberFormat="1" applyFont="1" applyFill="1" applyBorder="1" applyAlignment="1" applyProtection="1">
      <alignment horizontal="center" vertical="center"/>
    </xf>
    <xf numFmtId="165" fontId="2" fillId="2" borderId="3" xfId="4" applyNumberFormat="1" applyFont="1" applyFill="1" applyBorder="1" applyAlignment="1" applyProtection="1">
      <alignment horizontal="center" vertical="center"/>
    </xf>
    <xf numFmtId="0" fontId="5" fillId="2" borderId="0" xfId="1" applyFont="1" applyFill="1" applyAlignment="1" applyProtection="1">
      <alignment horizontal="center"/>
    </xf>
    <xf numFmtId="0" fontId="6" fillId="2" borderId="0" xfId="1" applyFont="1" applyFill="1" applyAlignment="1" applyProtection="1">
      <alignment horizontal="center" wrapText="1"/>
    </xf>
    <xf numFmtId="0" fontId="2" fillId="2" borderId="14" xfId="1" applyFont="1" applyFill="1" applyBorder="1" applyAlignment="1" applyProtection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 wrapText="1"/>
    </xf>
    <xf numFmtId="0" fontId="21" fillId="0" borderId="35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justify" vertical="center" wrapText="1"/>
    </xf>
    <xf numFmtId="0" fontId="19" fillId="0" borderId="10" xfId="0" applyFont="1" applyFill="1" applyBorder="1" applyAlignment="1">
      <alignment horizontal="justify"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2" fillId="0" borderId="0" xfId="1" applyFont="1" applyFill="1" applyProtection="1"/>
    <xf numFmtId="0" fontId="7" fillId="0" borderId="0" xfId="1" applyFont="1" applyFill="1" applyAlignment="1" applyProtection="1"/>
    <xf numFmtId="43" fontId="23" fillId="2" borderId="0" xfId="2" applyFont="1" applyFill="1" applyProtection="1"/>
    <xf numFmtId="0" fontId="23" fillId="2" borderId="0" xfId="1" applyFont="1" applyFill="1" applyProtection="1"/>
    <xf numFmtId="43" fontId="23" fillId="2" borderId="0" xfId="2" applyFont="1" applyFill="1" applyBorder="1" applyProtection="1"/>
    <xf numFmtId="0" fontId="23" fillId="2" borderId="0" xfId="1" applyFont="1" applyFill="1" applyBorder="1" applyProtection="1"/>
    <xf numFmtId="0" fontId="23" fillId="0" borderId="0" xfId="1" applyFont="1" applyFill="1" applyBorder="1" applyProtection="1"/>
    <xf numFmtId="0" fontId="7" fillId="4" borderId="0" xfId="1" applyFont="1" applyFill="1" applyAlignment="1" applyProtection="1"/>
    <xf numFmtId="0" fontId="2" fillId="3" borderId="0" xfId="1" applyFont="1" applyFill="1" applyProtection="1"/>
    <xf numFmtId="0" fontId="9" fillId="3" borderId="0" xfId="1" applyFont="1" applyFill="1" applyProtection="1"/>
    <xf numFmtId="43" fontId="24" fillId="2" borderId="0" xfId="2" applyFont="1" applyFill="1" applyAlignment="1" applyProtection="1"/>
    <xf numFmtId="0" fontId="24" fillId="2" borderId="0" xfId="1" applyFont="1" applyFill="1" applyAlignment="1" applyProtection="1"/>
    <xf numFmtId="0" fontId="24" fillId="0" borderId="0" xfId="1" applyFont="1" applyFill="1" applyAlignment="1" applyProtection="1"/>
    <xf numFmtId="43" fontId="25" fillId="2" borderId="0" xfId="2" applyFont="1" applyFill="1" applyProtection="1"/>
    <xf numFmtId="0" fontId="25" fillId="2" borderId="0" xfId="1" applyFont="1" applyFill="1" applyProtection="1"/>
    <xf numFmtId="0" fontId="25" fillId="0" borderId="0" xfId="1" applyFont="1" applyFill="1" applyProtection="1"/>
    <xf numFmtId="43" fontId="2" fillId="5" borderId="0" xfId="2" applyFont="1" applyFill="1" applyProtection="1"/>
    <xf numFmtId="0" fontId="2" fillId="5" borderId="0" xfId="1" applyFont="1" applyFill="1" applyProtection="1"/>
    <xf numFmtId="43" fontId="25" fillId="6" borderId="0" xfId="2" applyFont="1" applyFill="1" applyProtection="1"/>
    <xf numFmtId="0" fontId="25" fillId="6" borderId="0" xfId="1" applyFont="1" applyFill="1" applyProtection="1"/>
    <xf numFmtId="43" fontId="25" fillId="2" borderId="0" xfId="9" applyFont="1" applyFill="1" applyProtection="1"/>
    <xf numFmtId="0" fontId="23" fillId="0" borderId="0" xfId="1" applyFont="1" applyFill="1" applyProtection="1"/>
    <xf numFmtId="0" fontId="23" fillId="0" borderId="0" xfId="1" applyNumberFormat="1" applyFont="1" applyFill="1" applyProtection="1"/>
    <xf numFmtId="10" fontId="23" fillId="0" borderId="0" xfId="6" applyNumberFormat="1" applyFont="1" applyFill="1" applyProtection="1"/>
    <xf numFmtId="165" fontId="23" fillId="0" borderId="0" xfId="4" applyNumberFormat="1" applyFont="1" applyFill="1" applyProtection="1"/>
    <xf numFmtId="165" fontId="23" fillId="2" borderId="0" xfId="4" applyNumberFormat="1" applyFont="1" applyFill="1" applyProtection="1"/>
    <xf numFmtId="1" fontId="23" fillId="0" borderId="0" xfId="1" applyNumberFormat="1" applyFont="1" applyFill="1" applyAlignment="1" applyProtection="1">
      <alignment horizontal="center"/>
    </xf>
    <xf numFmtId="0" fontId="1" fillId="2" borderId="23" xfId="1" applyFont="1" applyFill="1" applyBorder="1" applyAlignment="1" applyProtection="1">
      <alignment horizontal="center" vertical="center" wrapText="1"/>
    </xf>
    <xf numFmtId="1" fontId="2" fillId="2" borderId="10" xfId="1" applyNumberFormat="1" applyFont="1" applyFill="1" applyBorder="1" applyAlignment="1" applyProtection="1">
      <alignment horizontal="center" vertical="center" wrapText="1"/>
    </xf>
    <xf numFmtId="0" fontId="2" fillId="2" borderId="10" xfId="1" applyFont="1" applyFill="1" applyBorder="1" applyAlignment="1" applyProtection="1">
      <alignment horizontal="center" vertical="center" wrapText="1"/>
    </xf>
    <xf numFmtId="9" fontId="2" fillId="2" borderId="10" xfId="1" applyNumberFormat="1" applyFont="1" applyFill="1" applyBorder="1" applyAlignment="1" applyProtection="1">
      <alignment horizontal="center" vertical="center" wrapText="1"/>
    </xf>
  </cellXfs>
  <cellStyles count="17">
    <cellStyle name="Comma" xfId="5" builtinId="3"/>
    <cellStyle name="Comma 10" xfId="12"/>
    <cellStyle name="Comma 2" xfId="13"/>
    <cellStyle name="Comma 2 2" xfId="15"/>
    <cellStyle name="Comma 2 2 2" xfId="2"/>
    <cellStyle name="Comma 4 2" xfId="3"/>
    <cellStyle name="Comma 7 2 2" xfId="4"/>
    <cellStyle name="Comma 9" xfId="14"/>
    <cellStyle name="Normal" xfId="0" builtinId="0"/>
    <cellStyle name="Normal 14 2" xfId="1"/>
    <cellStyle name="Normal 2" xfId="10"/>
    <cellStyle name="Normal 3" xfId="11"/>
    <cellStyle name="Normal 4" xfId="16"/>
    <cellStyle name="Percent 3 2" xfId="8"/>
    <cellStyle name="Percent 5 2 2" xfId="6"/>
    <cellStyle name="Финансовый 2 2" xfId="9"/>
    <cellStyle name="Финансовый 4 2" xfId="7"/>
  </cellStyles>
  <dxfs count="5"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ayane/Gayane_official/save/VTB-verjnakan/VTB_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usine\Varker\Metropoliten_OK\Metropoliten%202011%20ENB%205%20mln\Metropoliten%20hashvark%20EN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obligation/Share/229/Ashxatanqain/&#1355;&#1377;&#1398;&#1403;&#1400;&#1410;&#1394;&#1377;&#1382;&#1397;&#1377;&#1398;%20&#1415;%20&#1334;&#1377;&#1408;&#1379;&#1377;&#1408;&#1397;&#1377;&#1398;/Janjughazjan2023/04.30.23/&#1358;&#1377;&#1408;&#1391;&#1377;&#1397;&#1387;&#1398;%20&#1402;&#1400;&#1408;&#1407;&#1414;&#1381;&#1388;_30.04.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2014"/>
      <sheetName val="VTB kanxatesum"/>
      <sheetName val="Report 2013,2015"/>
      <sheetName val="Sheet2"/>
      <sheetName val="VTB"/>
      <sheetName val="Report 2012"/>
      <sheetName val="Sheet1"/>
      <sheetName val="Report 2011"/>
      <sheetName val="Report 2010"/>
      <sheetName val="Report 2009"/>
      <sheetName val="Report 2008"/>
      <sheetName val="VTB hamemat"/>
      <sheetName val="VTB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shvark 03.05.11 (2)"/>
      <sheetName val="Hashvark 03.05.11"/>
      <sheetName val="Marum"/>
      <sheetName val="900005061545"/>
      <sheetName val="900005210134"/>
      <sheetName val="Pajmanagrer"/>
    </sheetNames>
    <sheetDataSet>
      <sheetData sheetId="0"/>
      <sheetData sheetId="1">
        <row r="87">
          <cell r="M87">
            <v>345323.66296241392</v>
          </cell>
          <cell r="T87">
            <v>96699.773449097236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հունվար"/>
      <sheetName val="փետրվար"/>
      <sheetName val="մարտ"/>
      <sheetName val="ապրիլ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"/>
  <sheetViews>
    <sheetView zoomScaleNormal="100" workbookViewId="0">
      <selection sqref="A1:G1"/>
    </sheetView>
  </sheetViews>
  <sheetFormatPr defaultRowHeight="15" x14ac:dyDescent="0.25"/>
  <cols>
    <col min="1" max="1" width="21.28515625" customWidth="1"/>
    <col min="2" max="2" width="33.85546875" customWidth="1"/>
    <col min="3" max="3" width="33.7109375" customWidth="1"/>
    <col min="4" max="4" width="14.42578125" customWidth="1"/>
    <col min="5" max="5" width="11.42578125" hidden="1" customWidth="1"/>
    <col min="6" max="6" width="18" hidden="1" customWidth="1"/>
    <col min="7" max="7" width="18.5703125" customWidth="1"/>
    <col min="8" max="8" width="15" customWidth="1"/>
    <col min="12" max="12" width="10.140625" bestFit="1" customWidth="1"/>
    <col min="13" max="13" width="15.42578125" bestFit="1" customWidth="1"/>
  </cols>
  <sheetData>
    <row r="1" spans="1:13" ht="81" customHeight="1" x14ac:dyDescent="0.3">
      <c r="A1" s="194" t="s">
        <v>16</v>
      </c>
      <c r="B1" s="194"/>
      <c r="C1" s="194"/>
      <c r="D1" s="194"/>
      <c r="E1" s="194"/>
      <c r="F1" s="194"/>
      <c r="G1" s="194"/>
    </row>
    <row r="2" spans="1:13" ht="81" customHeight="1" x14ac:dyDescent="0.25">
      <c r="A2" s="1" t="s">
        <v>0</v>
      </c>
      <c r="B2" s="1" t="s">
        <v>1</v>
      </c>
      <c r="C2" s="2" t="s">
        <v>2</v>
      </c>
      <c r="D2" s="2" t="s">
        <v>15</v>
      </c>
      <c r="E2" s="3" t="s">
        <v>3</v>
      </c>
      <c r="F2" s="4">
        <f>3047000000+3000000000</f>
        <v>6047000000</v>
      </c>
      <c r="G2" s="6">
        <v>6000000000</v>
      </c>
    </row>
    <row r="3" spans="1:13" ht="99.75" customHeight="1" x14ac:dyDescent="0.25">
      <c r="A3" s="1" t="s">
        <v>4</v>
      </c>
      <c r="B3" s="1" t="s">
        <v>5</v>
      </c>
      <c r="C3" s="2" t="s">
        <v>14</v>
      </c>
      <c r="D3" s="2" t="s">
        <v>6</v>
      </c>
      <c r="E3" s="3" t="s">
        <v>3</v>
      </c>
      <c r="F3" s="7">
        <f>2000000000+7300000000</f>
        <v>9300000000</v>
      </c>
      <c r="G3" s="5">
        <v>9024295000</v>
      </c>
      <c r="L3" s="9"/>
      <c r="M3" s="10"/>
    </row>
    <row r="4" spans="1:13" ht="117" customHeight="1" x14ac:dyDescent="0.25">
      <c r="A4" s="1" t="s">
        <v>4</v>
      </c>
      <c r="B4" s="1" t="s">
        <v>7</v>
      </c>
      <c r="C4" s="2" t="s">
        <v>17</v>
      </c>
      <c r="D4" s="2" t="s">
        <v>8</v>
      </c>
      <c r="E4" s="3" t="s">
        <v>3</v>
      </c>
      <c r="F4" s="7">
        <v>562500000</v>
      </c>
      <c r="G4" s="7">
        <v>562500000</v>
      </c>
      <c r="L4" s="11"/>
      <c r="M4" s="11"/>
    </row>
    <row r="5" spans="1:13" ht="78" customHeight="1" x14ac:dyDescent="0.25">
      <c r="A5" s="192" t="s">
        <v>0</v>
      </c>
      <c r="B5" s="192" t="s">
        <v>9</v>
      </c>
      <c r="C5" s="2" t="s">
        <v>10</v>
      </c>
      <c r="D5" s="2" t="s">
        <v>11</v>
      </c>
      <c r="E5" s="3" t="s">
        <v>3</v>
      </c>
      <c r="F5" s="6">
        <v>2000000000</v>
      </c>
      <c r="G5" s="6">
        <v>2000000000</v>
      </c>
    </row>
    <row r="6" spans="1:13" ht="126.75" customHeight="1" x14ac:dyDescent="0.25">
      <c r="A6" s="193"/>
      <c r="B6" s="193"/>
      <c r="C6" s="8" t="s">
        <v>12</v>
      </c>
      <c r="D6" s="8" t="s">
        <v>13</v>
      </c>
      <c r="E6" s="3" t="s">
        <v>3</v>
      </c>
      <c r="F6" s="7">
        <v>2000000000</v>
      </c>
      <c r="G6" s="7">
        <v>2000000000</v>
      </c>
    </row>
  </sheetData>
  <mergeCells count="3">
    <mergeCell ref="A5:A6"/>
    <mergeCell ref="B5:B6"/>
    <mergeCell ref="A1:G1"/>
  </mergeCells>
  <pageMargins left="0.7" right="0.7" top="0.75" bottom="0.75" header="0.3" footer="0.3"/>
  <pageSetup paperSize="9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Z159"/>
  <sheetViews>
    <sheetView tabSelected="1" zoomScale="80" zoomScaleNormal="8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N6" sqref="N6"/>
    </sheetView>
  </sheetViews>
  <sheetFormatPr defaultRowHeight="13.5" outlineLevelRow="1" x14ac:dyDescent="0.25"/>
  <cols>
    <col min="1" max="1" width="6.85546875" style="309" customWidth="1"/>
    <col min="2" max="2" width="23.7109375" style="314" customWidth="1"/>
    <col min="3" max="3" width="23.42578125" style="309" customWidth="1"/>
    <col min="4" max="4" width="16.140625" style="309" customWidth="1"/>
    <col min="5" max="10" width="16.140625" style="309" hidden="1" customWidth="1"/>
    <col min="11" max="11" width="18.85546875" style="310" customWidth="1"/>
    <col min="12" max="12" width="20.140625" style="309" customWidth="1"/>
    <col min="13" max="13" width="16.42578125" style="309" bestFit="1" customWidth="1"/>
    <col min="14" max="14" width="19.7109375" style="309" customWidth="1"/>
    <col min="15" max="15" width="20.28515625" style="291" customWidth="1"/>
    <col min="16" max="16" width="21.7109375" style="311" customWidth="1"/>
    <col min="17" max="17" width="18.5703125" style="291" customWidth="1"/>
    <col min="18" max="18" width="17.7109375" style="291" bestFit="1" customWidth="1"/>
    <col min="19" max="19" width="26.7109375" style="309" bestFit="1" customWidth="1"/>
    <col min="20" max="20" width="26.42578125" style="309" customWidth="1"/>
    <col min="21" max="21" width="23.5703125" style="290" customWidth="1"/>
    <col min="22" max="22" width="21.85546875" style="291" customWidth="1"/>
    <col min="23" max="936" width="9.140625" style="291"/>
    <col min="937" max="16384" width="9.140625" style="309"/>
  </cols>
  <sheetData>
    <row r="1" spans="1:936" s="288" customFormat="1" ht="22.5" x14ac:dyDescent="0.4">
      <c r="A1" s="276" t="s">
        <v>18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12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  <c r="HO1" s="13"/>
      <c r="HP1" s="13"/>
      <c r="HQ1" s="13"/>
      <c r="HR1" s="13"/>
      <c r="HS1" s="13"/>
      <c r="HT1" s="13"/>
      <c r="HU1" s="13"/>
      <c r="HV1" s="13"/>
      <c r="HW1" s="13"/>
      <c r="HX1" s="13"/>
      <c r="HY1" s="13"/>
      <c r="HZ1" s="13"/>
      <c r="IA1" s="13"/>
      <c r="IB1" s="13"/>
      <c r="IC1" s="13"/>
      <c r="ID1" s="13"/>
      <c r="IE1" s="13"/>
      <c r="IF1" s="13"/>
      <c r="IG1" s="13"/>
      <c r="IH1" s="13"/>
      <c r="II1" s="13"/>
      <c r="IJ1" s="13"/>
      <c r="IK1" s="13"/>
      <c r="IL1" s="13"/>
      <c r="IM1" s="13"/>
      <c r="IN1" s="13"/>
      <c r="IO1" s="13"/>
      <c r="IP1" s="13"/>
      <c r="IQ1" s="13"/>
      <c r="IR1" s="13"/>
      <c r="IS1" s="13"/>
      <c r="IT1" s="13"/>
      <c r="IU1" s="13"/>
      <c r="IV1" s="13"/>
      <c r="IW1" s="13"/>
      <c r="IX1" s="13"/>
      <c r="IY1" s="13"/>
      <c r="IZ1" s="13"/>
      <c r="JA1" s="13"/>
      <c r="JB1" s="13"/>
      <c r="JC1" s="13"/>
      <c r="JD1" s="13"/>
      <c r="JE1" s="13"/>
      <c r="JF1" s="13"/>
      <c r="JG1" s="13"/>
      <c r="JH1" s="13"/>
      <c r="JI1" s="13"/>
      <c r="JJ1" s="13"/>
      <c r="JK1" s="13"/>
      <c r="JL1" s="13"/>
      <c r="JM1" s="13"/>
      <c r="JN1" s="13"/>
      <c r="JO1" s="13"/>
      <c r="JP1" s="13"/>
      <c r="JQ1" s="13"/>
      <c r="JR1" s="13"/>
      <c r="JS1" s="13"/>
      <c r="JT1" s="13"/>
      <c r="JU1" s="13"/>
      <c r="JV1" s="13"/>
      <c r="JW1" s="13"/>
      <c r="JX1" s="13"/>
      <c r="JY1" s="13"/>
      <c r="JZ1" s="13"/>
      <c r="KA1" s="13"/>
      <c r="KB1" s="13"/>
      <c r="KC1" s="13"/>
      <c r="KD1" s="13"/>
      <c r="KE1" s="13"/>
      <c r="KF1" s="13"/>
      <c r="KG1" s="13"/>
      <c r="KH1" s="13"/>
      <c r="KI1" s="13"/>
      <c r="KJ1" s="13"/>
      <c r="KK1" s="13"/>
      <c r="KL1" s="13"/>
      <c r="KM1" s="13"/>
      <c r="KN1" s="13"/>
      <c r="KO1" s="13"/>
      <c r="KP1" s="13"/>
      <c r="KQ1" s="13"/>
      <c r="KR1" s="13"/>
      <c r="KS1" s="13"/>
      <c r="KT1" s="13"/>
      <c r="KU1" s="13"/>
      <c r="KV1" s="13"/>
      <c r="KW1" s="13"/>
      <c r="KX1" s="13"/>
      <c r="KY1" s="13"/>
      <c r="KZ1" s="13"/>
      <c r="LA1" s="13"/>
      <c r="LB1" s="13"/>
      <c r="LC1" s="13"/>
      <c r="LD1" s="13"/>
      <c r="LE1" s="13"/>
      <c r="LF1" s="13"/>
      <c r="LG1" s="13"/>
      <c r="LH1" s="13"/>
      <c r="LI1" s="13"/>
      <c r="LJ1" s="13"/>
      <c r="LK1" s="13"/>
      <c r="LL1" s="13"/>
      <c r="LM1" s="13"/>
      <c r="LN1" s="13"/>
      <c r="LO1" s="13"/>
      <c r="LP1" s="13"/>
      <c r="LQ1" s="13"/>
      <c r="LR1" s="13"/>
      <c r="LS1" s="13"/>
      <c r="LT1" s="13"/>
      <c r="LU1" s="13"/>
      <c r="LV1" s="13"/>
      <c r="LW1" s="13"/>
      <c r="LX1" s="13"/>
      <c r="LY1" s="13"/>
      <c r="LZ1" s="13"/>
      <c r="MA1" s="13"/>
      <c r="MB1" s="13"/>
      <c r="MC1" s="13"/>
      <c r="MD1" s="13"/>
      <c r="ME1" s="13"/>
      <c r="MF1" s="13"/>
      <c r="MG1" s="13"/>
      <c r="MH1" s="13"/>
      <c r="MI1" s="13"/>
      <c r="MJ1" s="13"/>
      <c r="MK1" s="13"/>
      <c r="ML1" s="13"/>
      <c r="MM1" s="13"/>
      <c r="MN1" s="13"/>
      <c r="MO1" s="13"/>
      <c r="MP1" s="13"/>
      <c r="MQ1" s="13"/>
      <c r="MR1" s="13"/>
      <c r="MS1" s="13"/>
      <c r="MT1" s="13"/>
      <c r="MU1" s="13"/>
      <c r="MV1" s="13"/>
      <c r="MW1" s="13"/>
      <c r="MX1" s="13"/>
      <c r="MY1" s="13"/>
      <c r="MZ1" s="13"/>
      <c r="NA1" s="13"/>
      <c r="NB1" s="13"/>
      <c r="NC1" s="13"/>
      <c r="ND1" s="13"/>
      <c r="NE1" s="13"/>
      <c r="NF1" s="13"/>
      <c r="NG1" s="13"/>
      <c r="NH1" s="13"/>
      <c r="NI1" s="13"/>
      <c r="NJ1" s="13"/>
      <c r="NK1" s="13"/>
      <c r="NL1" s="13"/>
      <c r="NM1" s="13"/>
      <c r="NN1" s="13"/>
      <c r="NO1" s="13"/>
      <c r="NP1" s="13"/>
      <c r="NQ1" s="13"/>
      <c r="NR1" s="13"/>
      <c r="NS1" s="13"/>
      <c r="NT1" s="13"/>
      <c r="NU1" s="13"/>
      <c r="NV1" s="13"/>
      <c r="NW1" s="13"/>
      <c r="NX1" s="13"/>
      <c r="NY1" s="13"/>
      <c r="NZ1" s="13"/>
      <c r="OA1" s="13"/>
      <c r="OB1" s="13"/>
      <c r="OC1" s="13"/>
      <c r="OD1" s="13"/>
      <c r="OE1" s="13"/>
      <c r="OF1" s="13"/>
      <c r="OG1" s="13"/>
      <c r="OH1" s="13"/>
      <c r="OI1" s="13"/>
      <c r="OJ1" s="13"/>
      <c r="OK1" s="13"/>
      <c r="OL1" s="13"/>
      <c r="OM1" s="13"/>
      <c r="ON1" s="13"/>
      <c r="OO1" s="13"/>
      <c r="OP1" s="13"/>
      <c r="OQ1" s="13"/>
      <c r="OR1" s="13"/>
      <c r="OS1" s="13"/>
      <c r="OT1" s="13"/>
      <c r="OU1" s="13"/>
      <c r="OV1" s="13"/>
      <c r="OW1" s="13"/>
      <c r="OX1" s="13"/>
      <c r="OY1" s="13"/>
      <c r="OZ1" s="13"/>
      <c r="PA1" s="13"/>
      <c r="PB1" s="13"/>
      <c r="PC1" s="13"/>
      <c r="PD1" s="13"/>
      <c r="PE1" s="13"/>
      <c r="PF1" s="13"/>
      <c r="PG1" s="13"/>
      <c r="PH1" s="13"/>
      <c r="PI1" s="13"/>
      <c r="PJ1" s="13"/>
      <c r="PK1" s="13"/>
      <c r="PL1" s="13"/>
      <c r="PM1" s="13"/>
      <c r="PN1" s="13"/>
      <c r="PO1" s="13"/>
      <c r="PP1" s="13"/>
      <c r="PQ1" s="13"/>
      <c r="PR1" s="13"/>
      <c r="PS1" s="13"/>
      <c r="PT1" s="13"/>
      <c r="PU1" s="13"/>
      <c r="PV1" s="13"/>
      <c r="PW1" s="13"/>
      <c r="PX1" s="13"/>
      <c r="PY1" s="13"/>
      <c r="PZ1" s="13"/>
      <c r="QA1" s="13"/>
      <c r="QB1" s="13"/>
      <c r="QC1" s="13"/>
      <c r="QD1" s="13"/>
      <c r="QE1" s="13"/>
      <c r="QF1" s="13"/>
      <c r="QG1" s="13"/>
      <c r="QH1" s="13"/>
      <c r="QI1" s="13"/>
      <c r="QJ1" s="13"/>
      <c r="QK1" s="13"/>
      <c r="QL1" s="13"/>
      <c r="QM1" s="13"/>
      <c r="QN1" s="13"/>
      <c r="QO1" s="13"/>
      <c r="QP1" s="13"/>
      <c r="QQ1" s="13"/>
      <c r="QR1" s="13"/>
      <c r="QS1" s="13"/>
      <c r="QT1" s="13"/>
      <c r="QU1" s="13"/>
      <c r="QV1" s="13"/>
      <c r="QW1" s="13"/>
      <c r="QX1" s="13"/>
      <c r="QY1" s="13"/>
      <c r="QZ1" s="13"/>
      <c r="RA1" s="13"/>
      <c r="RB1" s="13"/>
      <c r="RC1" s="13"/>
      <c r="RD1" s="13"/>
      <c r="RE1" s="13"/>
      <c r="RF1" s="13"/>
      <c r="RG1" s="13"/>
      <c r="RH1" s="13"/>
      <c r="RI1" s="13"/>
      <c r="RJ1" s="13"/>
      <c r="RK1" s="13"/>
      <c r="RL1" s="13"/>
      <c r="RM1" s="13"/>
      <c r="RN1" s="13"/>
      <c r="RO1" s="13"/>
      <c r="RP1" s="13"/>
      <c r="RQ1" s="13"/>
      <c r="RR1" s="13"/>
      <c r="RS1" s="13"/>
      <c r="RT1" s="13"/>
      <c r="RU1" s="13"/>
      <c r="RV1" s="13"/>
      <c r="RW1" s="13"/>
      <c r="RX1" s="13"/>
      <c r="RY1" s="13"/>
      <c r="RZ1" s="13"/>
      <c r="SA1" s="13"/>
      <c r="SB1" s="13"/>
      <c r="SC1" s="13"/>
      <c r="SD1" s="13"/>
      <c r="SE1" s="13"/>
      <c r="SF1" s="13"/>
      <c r="SG1" s="13"/>
      <c r="SH1" s="13"/>
      <c r="SI1" s="13"/>
      <c r="SJ1" s="13"/>
      <c r="SK1" s="13"/>
      <c r="SL1" s="13"/>
      <c r="SM1" s="13"/>
      <c r="SN1" s="13"/>
      <c r="SO1" s="13"/>
      <c r="SP1" s="13"/>
      <c r="SQ1" s="13"/>
      <c r="SR1" s="13"/>
      <c r="SS1" s="13"/>
      <c r="ST1" s="13"/>
      <c r="SU1" s="13"/>
      <c r="SV1" s="13"/>
      <c r="SW1" s="13"/>
      <c r="SX1" s="13"/>
      <c r="SY1" s="13"/>
      <c r="SZ1" s="13"/>
      <c r="TA1" s="13"/>
      <c r="TB1" s="13"/>
      <c r="TC1" s="13"/>
      <c r="TD1" s="13"/>
      <c r="TE1" s="13"/>
      <c r="TF1" s="13"/>
      <c r="TG1" s="13"/>
      <c r="TH1" s="13"/>
      <c r="TI1" s="13"/>
      <c r="TJ1" s="13"/>
      <c r="TK1" s="13"/>
      <c r="TL1" s="13"/>
      <c r="TM1" s="13"/>
      <c r="TN1" s="13"/>
      <c r="TO1" s="13"/>
      <c r="TP1" s="13"/>
      <c r="TQ1" s="13"/>
      <c r="TR1" s="13"/>
      <c r="TS1" s="13"/>
      <c r="TT1" s="13"/>
      <c r="TU1" s="13"/>
      <c r="TV1" s="13"/>
      <c r="TW1" s="13"/>
      <c r="TX1" s="13"/>
      <c r="TY1" s="13"/>
      <c r="TZ1" s="13"/>
      <c r="UA1" s="13"/>
      <c r="UB1" s="13"/>
      <c r="UC1" s="13"/>
      <c r="UD1" s="13"/>
      <c r="UE1" s="13"/>
      <c r="UF1" s="13"/>
      <c r="UG1" s="13"/>
      <c r="UH1" s="13"/>
      <c r="UI1" s="13"/>
      <c r="UJ1" s="13"/>
      <c r="UK1" s="13"/>
      <c r="UL1" s="13"/>
      <c r="UM1" s="13"/>
      <c r="UN1" s="13"/>
      <c r="UO1" s="13"/>
      <c r="UP1" s="13"/>
      <c r="UQ1" s="13"/>
      <c r="UR1" s="13"/>
      <c r="US1" s="13"/>
      <c r="UT1" s="13"/>
      <c r="UU1" s="13"/>
      <c r="UV1" s="13"/>
      <c r="UW1" s="13"/>
      <c r="UX1" s="13"/>
      <c r="UY1" s="13"/>
      <c r="UZ1" s="13"/>
      <c r="VA1" s="13"/>
      <c r="VB1" s="13"/>
      <c r="VC1" s="13"/>
      <c r="VD1" s="13"/>
      <c r="VE1" s="13"/>
      <c r="VF1" s="13"/>
      <c r="VG1" s="13"/>
      <c r="VH1" s="13"/>
      <c r="VI1" s="13"/>
      <c r="VJ1" s="13"/>
      <c r="VK1" s="13"/>
      <c r="VL1" s="13"/>
      <c r="VM1" s="13"/>
      <c r="VN1" s="13"/>
      <c r="VO1" s="13"/>
      <c r="VP1" s="13"/>
      <c r="VQ1" s="13"/>
      <c r="VR1" s="13"/>
      <c r="VS1" s="13"/>
      <c r="VT1" s="13"/>
      <c r="VU1" s="13"/>
      <c r="VV1" s="13"/>
      <c r="VW1" s="13"/>
      <c r="VX1" s="13"/>
      <c r="VY1" s="13"/>
      <c r="VZ1" s="13"/>
      <c r="WA1" s="13"/>
      <c r="WB1" s="13"/>
      <c r="WC1" s="13"/>
      <c r="WD1" s="13"/>
      <c r="WE1" s="13"/>
      <c r="WF1" s="13"/>
      <c r="WG1" s="13"/>
      <c r="WH1" s="13"/>
      <c r="WI1" s="13"/>
      <c r="WJ1" s="13"/>
      <c r="WK1" s="13"/>
      <c r="WL1" s="13"/>
      <c r="WM1" s="13"/>
      <c r="WN1" s="13"/>
      <c r="WO1" s="13"/>
      <c r="WP1" s="13"/>
      <c r="WQ1" s="13"/>
      <c r="WR1" s="13"/>
      <c r="WS1" s="13"/>
      <c r="WT1" s="13"/>
      <c r="WU1" s="13"/>
      <c r="WV1" s="13"/>
      <c r="WW1" s="13"/>
      <c r="WX1" s="13"/>
      <c r="WY1" s="13"/>
      <c r="WZ1" s="13"/>
      <c r="XA1" s="13"/>
      <c r="XB1" s="13"/>
      <c r="XC1" s="13"/>
      <c r="XD1" s="13"/>
      <c r="XE1" s="13"/>
      <c r="XF1" s="13"/>
      <c r="XG1" s="13"/>
      <c r="XH1" s="13"/>
      <c r="XI1" s="13"/>
      <c r="XJ1" s="13"/>
      <c r="XK1" s="13"/>
      <c r="XL1" s="13"/>
      <c r="XM1" s="13"/>
      <c r="XN1" s="13"/>
      <c r="XO1" s="13"/>
      <c r="XP1" s="13"/>
      <c r="XQ1" s="13"/>
      <c r="XR1" s="13"/>
      <c r="XS1" s="13"/>
      <c r="XT1" s="13"/>
      <c r="XU1" s="13"/>
      <c r="XV1" s="13"/>
      <c r="XW1" s="13"/>
      <c r="XX1" s="13"/>
      <c r="XY1" s="13"/>
      <c r="XZ1" s="13"/>
      <c r="YA1" s="13"/>
      <c r="YB1" s="13"/>
      <c r="YC1" s="13"/>
      <c r="YD1" s="13"/>
      <c r="YE1" s="13"/>
      <c r="YF1" s="13"/>
      <c r="YG1" s="13"/>
      <c r="YH1" s="13"/>
      <c r="YI1" s="13"/>
      <c r="YJ1" s="13"/>
      <c r="YK1" s="13"/>
      <c r="YL1" s="13"/>
      <c r="YM1" s="13"/>
      <c r="YN1" s="13"/>
      <c r="YO1" s="13"/>
      <c r="YP1" s="13"/>
      <c r="YQ1" s="13"/>
      <c r="YR1" s="13"/>
      <c r="YS1" s="13"/>
      <c r="YT1" s="13"/>
      <c r="YU1" s="13"/>
      <c r="YV1" s="13"/>
      <c r="YW1" s="13"/>
      <c r="YX1" s="13"/>
      <c r="YY1" s="13"/>
      <c r="YZ1" s="13"/>
      <c r="ZA1" s="13"/>
      <c r="ZB1" s="13"/>
      <c r="ZC1" s="13"/>
      <c r="ZD1" s="13"/>
      <c r="ZE1" s="13"/>
      <c r="ZF1" s="13"/>
      <c r="ZG1" s="13"/>
      <c r="ZH1" s="13"/>
      <c r="ZI1" s="13"/>
      <c r="ZJ1" s="13"/>
      <c r="ZK1" s="13"/>
      <c r="ZL1" s="13"/>
      <c r="ZM1" s="13"/>
      <c r="ZN1" s="13"/>
      <c r="ZO1" s="13"/>
      <c r="ZP1" s="13"/>
      <c r="ZQ1" s="13"/>
      <c r="ZR1" s="13"/>
      <c r="ZS1" s="13"/>
      <c r="ZT1" s="13"/>
      <c r="ZU1" s="13"/>
      <c r="ZV1" s="13"/>
      <c r="ZW1" s="13"/>
      <c r="ZX1" s="13"/>
      <c r="ZY1" s="13"/>
      <c r="ZZ1" s="13"/>
      <c r="AAA1" s="13"/>
      <c r="AAB1" s="13"/>
      <c r="AAC1" s="13"/>
      <c r="AAD1" s="13"/>
      <c r="AAE1" s="13"/>
      <c r="AAF1" s="13"/>
      <c r="AAG1" s="13"/>
      <c r="AAH1" s="13"/>
      <c r="AAI1" s="13"/>
      <c r="AAJ1" s="13"/>
      <c r="AAK1" s="13"/>
      <c r="AAL1" s="13"/>
      <c r="AAM1" s="13"/>
      <c r="AAN1" s="13"/>
      <c r="AAO1" s="13"/>
      <c r="AAP1" s="13"/>
      <c r="AAQ1" s="13"/>
      <c r="AAR1" s="13"/>
      <c r="AAS1" s="13"/>
      <c r="AAT1" s="13"/>
      <c r="AAU1" s="13"/>
      <c r="AAV1" s="13"/>
      <c r="AAW1" s="13"/>
      <c r="AAX1" s="13"/>
      <c r="AAY1" s="13"/>
      <c r="AAZ1" s="13"/>
      <c r="ABA1" s="13"/>
      <c r="ABB1" s="13"/>
      <c r="ABC1" s="13"/>
      <c r="ABD1" s="13"/>
      <c r="ABE1" s="13"/>
      <c r="ABF1" s="13"/>
      <c r="ABG1" s="13"/>
      <c r="ABH1" s="13"/>
      <c r="ABI1" s="13"/>
      <c r="ABJ1" s="13"/>
      <c r="ABK1" s="13"/>
      <c r="ABL1" s="13"/>
      <c r="ABM1" s="13"/>
      <c r="ABN1" s="13"/>
      <c r="ABO1" s="13"/>
      <c r="ABP1" s="13"/>
      <c r="ABQ1" s="13"/>
      <c r="ABR1" s="13"/>
      <c r="ABS1" s="13"/>
      <c r="ABT1" s="13"/>
      <c r="ABU1" s="13"/>
      <c r="ABV1" s="13"/>
      <c r="ABW1" s="13"/>
      <c r="ABX1" s="13"/>
      <c r="ABY1" s="13"/>
      <c r="ABZ1" s="13"/>
      <c r="ACA1" s="13"/>
      <c r="ACB1" s="13"/>
      <c r="ACC1" s="13"/>
      <c r="ACD1" s="13"/>
      <c r="ACE1" s="13"/>
      <c r="ACF1" s="13"/>
      <c r="ACG1" s="13"/>
      <c r="ACH1" s="13"/>
      <c r="ACI1" s="13"/>
      <c r="ACJ1" s="13"/>
      <c r="ACK1" s="13"/>
      <c r="ACL1" s="13"/>
      <c r="ACM1" s="13"/>
      <c r="ACN1" s="13"/>
      <c r="ACO1" s="13"/>
      <c r="ACP1" s="13"/>
      <c r="ACQ1" s="13"/>
      <c r="ACR1" s="13"/>
      <c r="ACS1" s="13"/>
      <c r="ACT1" s="13"/>
      <c r="ACU1" s="13"/>
      <c r="ACV1" s="13"/>
      <c r="ACW1" s="13"/>
      <c r="ACX1" s="13"/>
      <c r="ACY1" s="13"/>
      <c r="ACZ1" s="13"/>
      <c r="ADA1" s="13"/>
      <c r="ADB1" s="13"/>
      <c r="ADC1" s="13"/>
      <c r="ADD1" s="13"/>
      <c r="ADE1" s="13"/>
      <c r="ADF1" s="13"/>
      <c r="ADG1" s="13"/>
      <c r="ADH1" s="13"/>
      <c r="ADI1" s="13"/>
      <c r="ADJ1" s="13"/>
      <c r="ADK1" s="13"/>
      <c r="ADL1" s="13"/>
      <c r="ADM1" s="13"/>
      <c r="ADN1" s="13"/>
      <c r="ADO1" s="13"/>
      <c r="ADP1" s="13"/>
      <c r="ADQ1" s="13"/>
      <c r="ADR1" s="13"/>
      <c r="ADS1" s="13"/>
      <c r="ADT1" s="13"/>
      <c r="ADU1" s="13"/>
      <c r="ADV1" s="13"/>
      <c r="ADW1" s="13"/>
      <c r="ADX1" s="13"/>
      <c r="ADY1" s="13"/>
      <c r="ADZ1" s="13"/>
      <c r="AEA1" s="13"/>
      <c r="AEB1" s="13"/>
      <c r="AEC1" s="13"/>
      <c r="AED1" s="13"/>
      <c r="AEE1" s="13"/>
      <c r="AEF1" s="13"/>
      <c r="AEG1" s="13"/>
      <c r="AEH1" s="13"/>
      <c r="AEI1" s="13"/>
      <c r="AEJ1" s="13"/>
      <c r="AEK1" s="13"/>
      <c r="AEL1" s="13"/>
      <c r="AEM1" s="13"/>
      <c r="AEN1" s="13"/>
      <c r="AEO1" s="13"/>
      <c r="AEP1" s="13"/>
      <c r="AEQ1" s="13"/>
      <c r="AER1" s="13"/>
      <c r="AES1" s="13"/>
      <c r="AET1" s="13"/>
      <c r="AEU1" s="13"/>
      <c r="AEV1" s="13"/>
      <c r="AEW1" s="13"/>
      <c r="AEX1" s="13"/>
      <c r="AEY1" s="13"/>
      <c r="AEZ1" s="13"/>
      <c r="AFA1" s="13"/>
      <c r="AFB1" s="13"/>
      <c r="AFC1" s="13"/>
      <c r="AFD1" s="13"/>
      <c r="AFE1" s="13"/>
      <c r="AFF1" s="13"/>
      <c r="AFG1" s="13"/>
      <c r="AFH1" s="13"/>
      <c r="AFI1" s="13"/>
      <c r="AFJ1" s="13"/>
      <c r="AFK1" s="13"/>
      <c r="AFL1" s="13"/>
      <c r="AFM1" s="13"/>
      <c r="AFN1" s="13"/>
      <c r="AFO1" s="13"/>
      <c r="AFP1" s="13"/>
      <c r="AFQ1" s="13"/>
      <c r="AFR1" s="13"/>
      <c r="AFS1" s="13"/>
      <c r="AFT1" s="13"/>
      <c r="AFU1" s="13"/>
      <c r="AFV1" s="13"/>
      <c r="AFW1" s="13"/>
      <c r="AFX1" s="13"/>
      <c r="AFY1" s="13"/>
      <c r="AFZ1" s="13"/>
      <c r="AGA1" s="13"/>
      <c r="AGB1" s="13"/>
      <c r="AGC1" s="13"/>
      <c r="AGD1" s="13"/>
      <c r="AGE1" s="13"/>
      <c r="AGF1" s="13"/>
      <c r="AGG1" s="13"/>
      <c r="AGH1" s="13"/>
      <c r="AGI1" s="13"/>
      <c r="AGJ1" s="13"/>
      <c r="AGK1" s="13"/>
      <c r="AGL1" s="13"/>
      <c r="AGM1" s="13"/>
      <c r="AGN1" s="13"/>
      <c r="AGO1" s="13"/>
      <c r="AGP1" s="13"/>
      <c r="AGQ1" s="13"/>
      <c r="AGR1" s="13"/>
      <c r="AGS1" s="13"/>
      <c r="AGT1" s="13"/>
      <c r="AGU1" s="13"/>
      <c r="AGV1" s="13"/>
      <c r="AGW1" s="13"/>
      <c r="AGX1" s="13"/>
      <c r="AGY1" s="13"/>
      <c r="AGZ1" s="13"/>
      <c r="AHA1" s="13"/>
      <c r="AHB1" s="13"/>
      <c r="AHC1" s="13"/>
      <c r="AHD1" s="13"/>
      <c r="AHE1" s="13"/>
      <c r="AHF1" s="13"/>
      <c r="AHG1" s="13"/>
      <c r="AHH1" s="13"/>
      <c r="AHI1" s="13"/>
      <c r="AHJ1" s="13"/>
      <c r="AHK1" s="13"/>
      <c r="AHL1" s="13"/>
      <c r="AHM1" s="13"/>
      <c r="AHN1" s="13"/>
      <c r="AHO1" s="13"/>
      <c r="AHP1" s="13"/>
      <c r="AHQ1" s="13"/>
      <c r="AHR1" s="13"/>
      <c r="AHS1" s="13"/>
      <c r="AHT1" s="13"/>
      <c r="AHU1" s="13"/>
      <c r="AHV1" s="13"/>
      <c r="AHW1" s="13"/>
      <c r="AHX1" s="13"/>
      <c r="AHY1" s="13"/>
      <c r="AHZ1" s="13"/>
      <c r="AIA1" s="13"/>
      <c r="AIB1" s="13"/>
      <c r="AIC1" s="13"/>
      <c r="AID1" s="13"/>
      <c r="AIE1" s="13"/>
      <c r="AIF1" s="13"/>
      <c r="AIG1" s="13"/>
      <c r="AIH1" s="13"/>
      <c r="AII1" s="13"/>
      <c r="AIJ1" s="13"/>
      <c r="AIK1" s="13"/>
      <c r="AIL1" s="13"/>
      <c r="AIM1" s="13"/>
      <c r="AIN1" s="13"/>
      <c r="AIO1" s="13"/>
      <c r="AIP1" s="13"/>
      <c r="AIQ1" s="13"/>
      <c r="AIR1" s="13"/>
      <c r="AIS1" s="13"/>
      <c r="AIT1" s="13"/>
      <c r="AIU1" s="13"/>
      <c r="AIV1" s="13"/>
      <c r="AIW1" s="13"/>
      <c r="AIX1" s="13"/>
      <c r="AIY1" s="13"/>
      <c r="AIZ1" s="13"/>
    </row>
    <row r="2" spans="1:936" s="288" customFormat="1" ht="49.5" customHeight="1" x14ac:dyDescent="0.4">
      <c r="A2" s="277" t="s">
        <v>471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12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</row>
    <row r="3" spans="1:936" s="288" customFormat="1" ht="14.25" thickBot="1" x14ac:dyDescent="0.3">
      <c r="A3" s="46"/>
      <c r="B3" s="45"/>
      <c r="C3" s="46"/>
      <c r="D3" s="46"/>
      <c r="E3" s="46"/>
      <c r="F3" s="46"/>
      <c r="G3" s="46"/>
      <c r="H3" s="46"/>
      <c r="I3" s="46"/>
      <c r="J3" s="46"/>
      <c r="K3" s="47"/>
      <c r="L3" s="46"/>
      <c r="M3" s="46"/>
      <c r="N3" s="46"/>
      <c r="O3" s="46"/>
      <c r="P3" s="48"/>
      <c r="Q3" s="46"/>
      <c r="R3" s="46"/>
      <c r="S3" s="46"/>
      <c r="T3" s="46"/>
      <c r="U3" s="12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</row>
    <row r="4" spans="1:936" s="289" customFormat="1" ht="114" customHeight="1" thickBot="1" x14ac:dyDescent="0.3">
      <c r="A4" s="19" t="s">
        <v>19</v>
      </c>
      <c r="B4" s="20" t="s">
        <v>20</v>
      </c>
      <c r="C4" s="20" t="s">
        <v>21</v>
      </c>
      <c r="D4" s="20" t="s">
        <v>22</v>
      </c>
      <c r="E4" s="104" t="s">
        <v>23</v>
      </c>
      <c r="F4" s="20" t="s">
        <v>457</v>
      </c>
      <c r="G4" s="20" t="s">
        <v>458</v>
      </c>
      <c r="H4" s="20" t="s">
        <v>459</v>
      </c>
      <c r="I4" s="20" t="s">
        <v>460</v>
      </c>
      <c r="J4" s="20" t="s">
        <v>461</v>
      </c>
      <c r="K4" s="20" t="s">
        <v>314</v>
      </c>
      <c r="L4" s="20" t="s">
        <v>306</v>
      </c>
      <c r="M4" s="20" t="s">
        <v>23</v>
      </c>
      <c r="N4" s="20" t="s">
        <v>24</v>
      </c>
      <c r="O4" s="20" t="s">
        <v>25</v>
      </c>
      <c r="P4" s="21" t="s">
        <v>26</v>
      </c>
      <c r="Q4" s="20" t="s">
        <v>27</v>
      </c>
      <c r="R4" s="20" t="s">
        <v>28</v>
      </c>
      <c r="S4" s="20" t="s">
        <v>29</v>
      </c>
      <c r="T4" s="22" t="s">
        <v>30</v>
      </c>
      <c r="U4" s="14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</row>
    <row r="5" spans="1:936" s="291" customFormat="1" ht="60" customHeight="1" outlineLevel="1" x14ac:dyDescent="0.25">
      <c r="A5" s="237">
        <v>1</v>
      </c>
      <c r="B5" s="278" t="s">
        <v>31</v>
      </c>
      <c r="C5" s="23" t="s">
        <v>32</v>
      </c>
      <c r="D5" s="234" t="s">
        <v>33</v>
      </c>
      <c r="E5" s="234" t="s">
        <v>35</v>
      </c>
      <c r="F5" s="105">
        <v>7300000</v>
      </c>
      <c r="G5" s="105">
        <v>5822389.5</v>
      </c>
      <c r="H5" s="24">
        <v>7.4999999999999997E-3</v>
      </c>
      <c r="I5" s="170"/>
      <c r="J5" s="176">
        <f t="shared" ref="J5:J15" si="0">G5-I5</f>
        <v>5822389.5</v>
      </c>
      <c r="K5" s="249" t="s">
        <v>315</v>
      </c>
      <c r="L5" s="154" t="s">
        <v>34</v>
      </c>
      <c r="M5" s="25" t="s">
        <v>35</v>
      </c>
      <c r="N5" s="188">
        <v>7300000</v>
      </c>
      <c r="O5" s="26">
        <f>5822389.5+13412.1+4470.7+716451.75+24588.85+716451.75+2235.35</f>
        <v>7299999.9999999991</v>
      </c>
      <c r="P5" s="24" t="s">
        <v>36</v>
      </c>
      <c r="Q5" s="26">
        <f>595000+119000+119000+119000</f>
        <v>952000</v>
      </c>
      <c r="R5" s="26">
        <f>533233.16+25143.75+24697.5+24251.25</f>
        <v>607325.66</v>
      </c>
      <c r="S5" s="188">
        <f t="shared" ref="S5:S33" si="1">O5-Q5</f>
        <v>6347999.9999999991</v>
      </c>
      <c r="T5" s="159" t="s">
        <v>37</v>
      </c>
      <c r="U5" s="290"/>
      <c r="V5" s="290"/>
    </row>
    <row r="6" spans="1:936" s="291" customFormat="1" ht="75.75" customHeight="1" outlineLevel="1" x14ac:dyDescent="0.25">
      <c r="A6" s="254"/>
      <c r="B6" s="232"/>
      <c r="C6" s="27" t="s">
        <v>38</v>
      </c>
      <c r="D6" s="260"/>
      <c r="E6" s="260"/>
      <c r="F6" s="28">
        <v>7300000</v>
      </c>
      <c r="G6" s="28">
        <v>7300000</v>
      </c>
      <c r="H6" s="167" t="s">
        <v>40</v>
      </c>
      <c r="I6" s="181"/>
      <c r="J6" s="166">
        <f t="shared" si="0"/>
        <v>7300000</v>
      </c>
      <c r="K6" s="259"/>
      <c r="L6" s="155" t="s">
        <v>39</v>
      </c>
      <c r="M6" s="185" t="s">
        <v>35</v>
      </c>
      <c r="N6" s="26">
        <v>7300000</v>
      </c>
      <c r="O6" s="26">
        <v>7299999.9999999981</v>
      </c>
      <c r="P6" s="167" t="s">
        <v>40</v>
      </c>
      <c r="Q6" s="26">
        <f>5474999.9+304166.7+304166.7+304166.7</f>
        <v>6387500.0000000009</v>
      </c>
      <c r="R6" s="26">
        <f>1148728.76+25208.75+21007.3+16805.75</f>
        <v>1211750.56</v>
      </c>
      <c r="S6" s="26">
        <f t="shared" si="1"/>
        <v>912499.99999999721</v>
      </c>
      <c r="T6" s="114" t="s">
        <v>41</v>
      </c>
      <c r="U6" s="290"/>
      <c r="V6" s="290"/>
    </row>
    <row r="7" spans="1:936" s="291" customFormat="1" ht="64.5" customHeight="1" outlineLevel="1" x14ac:dyDescent="0.25">
      <c r="A7" s="152">
        <v>2</v>
      </c>
      <c r="B7" s="182" t="s">
        <v>31</v>
      </c>
      <c r="C7" s="182" t="s">
        <v>42</v>
      </c>
      <c r="D7" s="155" t="s">
        <v>33</v>
      </c>
      <c r="E7" s="185" t="s">
        <v>35</v>
      </c>
      <c r="F7" s="28">
        <v>14060527</v>
      </c>
      <c r="G7" s="28">
        <v>14060527</v>
      </c>
      <c r="H7" s="29">
        <v>7.4999999999999997E-3</v>
      </c>
      <c r="I7" s="28">
        <v>3044232</v>
      </c>
      <c r="J7" s="166">
        <f t="shared" si="0"/>
        <v>11016295</v>
      </c>
      <c r="K7" s="157" t="s">
        <v>316</v>
      </c>
      <c r="L7" s="155" t="s">
        <v>43</v>
      </c>
      <c r="M7" s="185" t="s">
        <v>35</v>
      </c>
      <c r="N7" s="26">
        <v>14060526.73</v>
      </c>
      <c r="O7" s="26">
        <v>14060526.73</v>
      </c>
      <c r="P7" s="29">
        <v>7.4999999999999997E-3</v>
      </c>
      <c r="Q7" s="26">
        <f>5858552.73979552+234342.1+234342.1+98055764.9/418.43</f>
        <v>6561579.0397883495</v>
      </c>
      <c r="R7" s="26">
        <f>1294472.69934396+40254.3+39195.3+16095956/418.43</f>
        <v>1412389.799284213</v>
      </c>
      <c r="S7" s="26">
        <f t="shared" si="1"/>
        <v>7498947.6902116509</v>
      </c>
      <c r="T7" s="114" t="s">
        <v>37</v>
      </c>
      <c r="U7" s="290"/>
      <c r="V7" s="290"/>
    </row>
    <row r="8" spans="1:936" s="291" customFormat="1" ht="67.5" outlineLevel="1" x14ac:dyDescent="0.25">
      <c r="A8" s="152">
        <v>3</v>
      </c>
      <c r="B8" s="182" t="s">
        <v>31</v>
      </c>
      <c r="C8" s="182" t="s">
        <v>44</v>
      </c>
      <c r="D8" s="155" t="s">
        <v>33</v>
      </c>
      <c r="E8" s="185" t="s">
        <v>35</v>
      </c>
      <c r="F8" s="28">
        <v>75000000</v>
      </c>
      <c r="G8" s="28">
        <v>0</v>
      </c>
      <c r="H8" s="29">
        <v>1.8499999999999999E-2</v>
      </c>
      <c r="I8" s="181"/>
      <c r="J8" s="166">
        <f t="shared" si="0"/>
        <v>0</v>
      </c>
      <c r="K8" s="157" t="s">
        <v>317</v>
      </c>
      <c r="L8" s="155" t="s">
        <v>45</v>
      </c>
      <c r="M8" s="185" t="s">
        <v>35</v>
      </c>
      <c r="N8" s="26">
        <v>75000000</v>
      </c>
      <c r="O8" s="26"/>
      <c r="P8" s="29" t="s">
        <v>46</v>
      </c>
      <c r="Q8" s="26"/>
      <c r="R8" s="26">
        <f>1932812.5+93750+93750+93750</f>
        <v>2214062.5</v>
      </c>
      <c r="S8" s="26">
        <f t="shared" si="1"/>
        <v>0</v>
      </c>
      <c r="T8" s="114" t="s">
        <v>41</v>
      </c>
      <c r="U8" s="290"/>
      <c r="V8" s="290"/>
    </row>
    <row r="9" spans="1:936" s="291" customFormat="1" ht="57.75" customHeight="1" outlineLevel="1" x14ac:dyDescent="0.25">
      <c r="A9" s="236">
        <v>4</v>
      </c>
      <c r="B9" s="225" t="s">
        <v>31</v>
      </c>
      <c r="C9" s="225" t="s">
        <v>44</v>
      </c>
      <c r="D9" s="155" t="s">
        <v>33</v>
      </c>
      <c r="E9" s="185" t="s">
        <v>35</v>
      </c>
      <c r="F9" s="28">
        <v>10200000</v>
      </c>
      <c r="G9" s="28">
        <v>0</v>
      </c>
      <c r="H9" s="29">
        <v>7.4999999999999997E-3</v>
      </c>
      <c r="I9" s="167"/>
      <c r="J9" s="166">
        <f t="shared" si="0"/>
        <v>0</v>
      </c>
      <c r="K9" s="248" t="s">
        <v>317</v>
      </c>
      <c r="L9" s="235" t="s">
        <v>47</v>
      </c>
      <c r="M9" s="185" t="s">
        <v>35</v>
      </c>
      <c r="N9" s="26">
        <v>10200000</v>
      </c>
      <c r="O9" s="26">
        <f>1075381.69+59500</f>
        <v>1134881.69</v>
      </c>
      <c r="P9" s="246" t="s">
        <v>36</v>
      </c>
      <c r="Q9" s="26">
        <v>0</v>
      </c>
      <c r="R9" s="26">
        <f>200690.672577969+15587.2+6522152.1/418.43</f>
        <v>231865.07258752856</v>
      </c>
      <c r="S9" s="26">
        <f>O9-Q9</f>
        <v>1134881.69</v>
      </c>
      <c r="T9" s="227" t="s">
        <v>41</v>
      </c>
      <c r="U9" s="290"/>
      <c r="V9" s="290"/>
    </row>
    <row r="10" spans="1:936" s="291" customFormat="1" ht="57.75" customHeight="1" outlineLevel="1" x14ac:dyDescent="0.25">
      <c r="A10" s="237"/>
      <c r="B10" s="232"/>
      <c r="C10" s="232"/>
      <c r="D10" s="155"/>
      <c r="E10" s="185"/>
      <c r="F10" s="28"/>
      <c r="G10" s="28"/>
      <c r="H10" s="29"/>
      <c r="I10" s="167"/>
      <c r="J10" s="166"/>
      <c r="K10" s="249"/>
      <c r="L10" s="234"/>
      <c r="M10" s="185" t="s">
        <v>3</v>
      </c>
      <c r="N10" s="26"/>
      <c r="O10" s="26">
        <v>244081445</v>
      </c>
      <c r="P10" s="266"/>
      <c r="Q10" s="26"/>
      <c r="R10" s="26">
        <f>9774294.3+915305.4</f>
        <v>10689599.700000001</v>
      </c>
      <c r="S10" s="26">
        <f>O10-Q10</f>
        <v>244081445</v>
      </c>
      <c r="T10" s="228"/>
      <c r="U10" s="290"/>
      <c r="V10" s="290"/>
    </row>
    <row r="11" spans="1:936" s="291" customFormat="1" ht="76.5" customHeight="1" outlineLevel="1" x14ac:dyDescent="0.25">
      <c r="A11" s="236">
        <v>5</v>
      </c>
      <c r="B11" s="225" t="s">
        <v>31</v>
      </c>
      <c r="C11" s="225" t="s">
        <v>48</v>
      </c>
      <c r="D11" s="155"/>
      <c r="E11" s="185"/>
      <c r="F11" s="28"/>
      <c r="G11" s="28"/>
      <c r="H11" s="29"/>
      <c r="I11" s="167"/>
      <c r="J11" s="166"/>
      <c r="K11" s="248" t="s">
        <v>318</v>
      </c>
      <c r="L11" s="235" t="s">
        <v>49</v>
      </c>
      <c r="M11" s="185" t="s">
        <v>35</v>
      </c>
      <c r="N11" s="26">
        <v>10000000</v>
      </c>
      <c r="O11" s="26"/>
      <c r="P11" s="246" t="s">
        <v>50</v>
      </c>
      <c r="Q11" s="26"/>
      <c r="R11" s="26">
        <v>50000</v>
      </c>
      <c r="S11" s="26">
        <f>O11-Q11</f>
        <v>0</v>
      </c>
      <c r="T11" s="227" t="s">
        <v>51</v>
      </c>
      <c r="U11" s="290"/>
      <c r="V11" s="290"/>
    </row>
    <row r="12" spans="1:936" s="291" customFormat="1" ht="76.5" customHeight="1" outlineLevel="1" x14ac:dyDescent="0.25">
      <c r="A12" s="237"/>
      <c r="B12" s="232"/>
      <c r="C12" s="232"/>
      <c r="D12" s="155"/>
      <c r="E12" s="185"/>
      <c r="F12" s="28"/>
      <c r="G12" s="28"/>
      <c r="H12" s="29"/>
      <c r="I12" s="167"/>
      <c r="J12" s="166"/>
      <c r="K12" s="249"/>
      <c r="L12" s="234"/>
      <c r="M12" s="155" t="s">
        <v>3</v>
      </c>
      <c r="N12" s="26"/>
      <c r="O12" s="26"/>
      <c r="P12" s="266"/>
      <c r="Q12" s="26"/>
      <c r="R12" s="26"/>
      <c r="S12" s="26">
        <f t="shared" si="1"/>
        <v>0</v>
      </c>
      <c r="T12" s="228"/>
      <c r="U12" s="290"/>
      <c r="V12" s="290"/>
    </row>
    <row r="13" spans="1:936" s="291" customFormat="1" ht="76.5" customHeight="1" outlineLevel="1" x14ac:dyDescent="0.25">
      <c r="A13" s="236">
        <v>6</v>
      </c>
      <c r="B13" s="225" t="s">
        <v>31</v>
      </c>
      <c r="C13" s="225" t="s">
        <v>52</v>
      </c>
      <c r="D13" s="155"/>
      <c r="E13" s="185"/>
      <c r="F13" s="28"/>
      <c r="G13" s="28"/>
      <c r="H13" s="29"/>
      <c r="I13" s="167"/>
      <c r="J13" s="166"/>
      <c r="K13" s="248" t="s">
        <v>319</v>
      </c>
      <c r="L13" s="235" t="s">
        <v>53</v>
      </c>
      <c r="M13" s="185" t="s">
        <v>35</v>
      </c>
      <c r="N13" s="26">
        <v>83000000</v>
      </c>
      <c r="O13" s="26"/>
      <c r="P13" s="246">
        <v>1.7999999999999999E-2</v>
      </c>
      <c r="Q13" s="26"/>
      <c r="R13" s="26">
        <f>1930326.40003794+103750+103750+103750</f>
        <v>2241576.4000379397</v>
      </c>
      <c r="S13" s="26">
        <f t="shared" si="1"/>
        <v>0</v>
      </c>
      <c r="T13" s="227" t="s">
        <v>41</v>
      </c>
      <c r="U13" s="290"/>
      <c r="V13" s="290"/>
    </row>
    <row r="14" spans="1:936" s="291" customFormat="1" ht="76.5" customHeight="1" outlineLevel="1" x14ac:dyDescent="0.25">
      <c r="A14" s="237"/>
      <c r="B14" s="232"/>
      <c r="C14" s="232"/>
      <c r="D14" s="155"/>
      <c r="E14" s="185"/>
      <c r="F14" s="28"/>
      <c r="G14" s="28"/>
      <c r="H14" s="29"/>
      <c r="I14" s="167"/>
      <c r="J14" s="166"/>
      <c r="K14" s="249"/>
      <c r="L14" s="234"/>
      <c r="M14" s="155" t="s">
        <v>3</v>
      </c>
      <c r="N14" s="26"/>
      <c r="O14" s="26"/>
      <c r="P14" s="266"/>
      <c r="Q14" s="26"/>
      <c r="R14" s="26"/>
      <c r="S14" s="26">
        <f t="shared" si="1"/>
        <v>0</v>
      </c>
      <c r="T14" s="228"/>
      <c r="U14" s="292"/>
      <c r="V14" s="290"/>
    </row>
    <row r="15" spans="1:936" s="291" customFormat="1" ht="96.75" customHeight="1" outlineLevel="1" x14ac:dyDescent="0.25">
      <c r="A15" s="254">
        <v>7</v>
      </c>
      <c r="B15" s="225" t="s">
        <v>31</v>
      </c>
      <c r="C15" s="225" t="s">
        <v>54</v>
      </c>
      <c r="D15" s="260" t="s">
        <v>55</v>
      </c>
      <c r="E15" s="262" t="s">
        <v>57</v>
      </c>
      <c r="F15" s="263">
        <v>39000000</v>
      </c>
      <c r="G15" s="263">
        <f>18026903.76+130476.4+43674.47+204502+159552.28+20280.3+101559+88268.89+153855.7+63854.08</f>
        <v>18992926.879999999</v>
      </c>
      <c r="H15" s="262" t="s">
        <v>462</v>
      </c>
      <c r="I15" s="257"/>
      <c r="J15" s="257">
        <f t="shared" si="0"/>
        <v>18992926.879999999</v>
      </c>
      <c r="K15" s="259" t="s">
        <v>320</v>
      </c>
      <c r="L15" s="260" t="s">
        <v>56</v>
      </c>
      <c r="M15" s="185" t="s">
        <v>57</v>
      </c>
      <c r="N15" s="26">
        <f>35500000-1434414.8</f>
        <v>34065585.200000003</v>
      </c>
      <c r="O15" s="26">
        <v>34065585.200000003</v>
      </c>
      <c r="P15" s="262" t="s">
        <v>387</v>
      </c>
      <c r="Q15" s="26">
        <v>3406558.5000878503</v>
      </c>
      <c r="R15" s="26">
        <v>6927866.1493183281</v>
      </c>
      <c r="S15" s="26">
        <f t="shared" si="1"/>
        <v>30659026.699912153</v>
      </c>
      <c r="T15" s="227" t="s">
        <v>58</v>
      </c>
      <c r="U15" s="292"/>
      <c r="V15" s="290"/>
    </row>
    <row r="16" spans="1:936" s="291" customFormat="1" ht="68.25" customHeight="1" outlineLevel="1" x14ac:dyDescent="0.25">
      <c r="A16" s="254"/>
      <c r="B16" s="232"/>
      <c r="C16" s="232"/>
      <c r="D16" s="260"/>
      <c r="E16" s="262"/>
      <c r="F16" s="263"/>
      <c r="G16" s="263"/>
      <c r="H16" s="262"/>
      <c r="I16" s="257"/>
      <c r="J16" s="257"/>
      <c r="K16" s="259"/>
      <c r="L16" s="260"/>
      <c r="M16" s="155" t="s">
        <v>3</v>
      </c>
      <c r="N16" s="26"/>
      <c r="O16" s="26">
        <v>3680136115.8000002</v>
      </c>
      <c r="P16" s="262"/>
      <c r="Q16" s="26">
        <v>387003402.10000002</v>
      </c>
      <c r="R16" s="26">
        <v>743758864.24140716</v>
      </c>
      <c r="S16" s="26">
        <f t="shared" si="1"/>
        <v>3293132713.7000003</v>
      </c>
      <c r="T16" s="228"/>
      <c r="U16" s="292"/>
      <c r="V16" s="290"/>
    </row>
    <row r="17" spans="1:21" s="290" customFormat="1" ht="81" customHeight="1" outlineLevel="1" x14ac:dyDescent="0.25">
      <c r="A17" s="236">
        <v>8</v>
      </c>
      <c r="B17" s="225" t="s">
        <v>31</v>
      </c>
      <c r="C17" s="225" t="s">
        <v>59</v>
      </c>
      <c r="D17" s="235" t="s">
        <v>55</v>
      </c>
      <c r="E17" s="167" t="s">
        <v>57</v>
      </c>
      <c r="F17" s="28">
        <v>40000000</v>
      </c>
      <c r="G17" s="166">
        <v>100000</v>
      </c>
      <c r="H17" s="167" t="s">
        <v>462</v>
      </c>
      <c r="I17" s="166">
        <v>0</v>
      </c>
      <c r="J17" s="166">
        <f>G17-I17</f>
        <v>100000</v>
      </c>
      <c r="K17" s="248" t="s">
        <v>321</v>
      </c>
      <c r="L17" s="248" t="s">
        <v>60</v>
      </c>
      <c r="M17" s="185" t="s">
        <v>57</v>
      </c>
      <c r="N17" s="28">
        <f>40000000-2500000-1500000</f>
        <v>36000000</v>
      </c>
      <c r="O17" s="26">
        <v>23693754.149999999</v>
      </c>
      <c r="P17" s="29" t="s">
        <v>387</v>
      </c>
      <c r="Q17" s="26">
        <v>0</v>
      </c>
      <c r="R17" s="26">
        <v>2610870.4511588858</v>
      </c>
      <c r="S17" s="26">
        <f t="shared" si="1"/>
        <v>23693754.149999999</v>
      </c>
      <c r="T17" s="227" t="s">
        <v>58</v>
      </c>
      <c r="U17" s="292"/>
    </row>
    <row r="18" spans="1:21" s="290" customFormat="1" ht="39.75" customHeight="1" outlineLevel="1" x14ac:dyDescent="0.25">
      <c r="A18" s="237"/>
      <c r="B18" s="232"/>
      <c r="C18" s="232"/>
      <c r="D18" s="234"/>
      <c r="E18" s="167"/>
      <c r="F18" s="28"/>
      <c r="G18" s="166"/>
      <c r="H18" s="167"/>
      <c r="I18" s="166"/>
      <c r="J18" s="166"/>
      <c r="K18" s="249"/>
      <c r="L18" s="249"/>
      <c r="M18" s="155" t="s">
        <v>3</v>
      </c>
      <c r="N18" s="28"/>
      <c r="O18" s="26">
        <v>1014160134.8000001</v>
      </c>
      <c r="P18" s="29"/>
      <c r="Q18" s="26">
        <v>563212.19999999995</v>
      </c>
      <c r="R18" s="26">
        <v>103135336.99999999</v>
      </c>
      <c r="S18" s="26">
        <f t="shared" si="1"/>
        <v>1013596922.6</v>
      </c>
      <c r="T18" s="228"/>
      <c r="U18" s="292"/>
    </row>
    <row r="19" spans="1:21" s="290" customFormat="1" ht="70.5" customHeight="1" outlineLevel="1" x14ac:dyDescent="0.25">
      <c r="A19" s="236">
        <v>9</v>
      </c>
      <c r="B19" s="238" t="s">
        <v>31</v>
      </c>
      <c r="C19" s="225" t="s">
        <v>61</v>
      </c>
      <c r="D19" s="235" t="s">
        <v>55</v>
      </c>
      <c r="E19" s="262" t="s">
        <v>57</v>
      </c>
      <c r="F19" s="263">
        <v>52000000</v>
      </c>
      <c r="G19" s="257">
        <v>130000</v>
      </c>
      <c r="H19" s="262" t="s">
        <v>462</v>
      </c>
      <c r="I19" s="257"/>
      <c r="J19" s="257">
        <f>G19-I19</f>
        <v>130000</v>
      </c>
      <c r="K19" s="248" t="s">
        <v>322</v>
      </c>
      <c r="L19" s="248" t="s">
        <v>62</v>
      </c>
      <c r="M19" s="185" t="s">
        <v>57</v>
      </c>
      <c r="N19" s="28">
        <v>23194486</v>
      </c>
      <c r="O19" s="26">
        <v>10846706.780000001</v>
      </c>
      <c r="P19" s="246" t="s">
        <v>387</v>
      </c>
      <c r="Q19" s="26">
        <v>0</v>
      </c>
      <c r="R19" s="26">
        <v>1316813.6299491981</v>
      </c>
      <c r="S19" s="26">
        <f t="shared" si="1"/>
        <v>10846706.780000001</v>
      </c>
      <c r="T19" s="227" t="s">
        <v>58</v>
      </c>
      <c r="U19" s="292"/>
    </row>
    <row r="20" spans="1:21" s="290" customFormat="1" ht="54.75" customHeight="1" outlineLevel="1" x14ac:dyDescent="0.25">
      <c r="A20" s="237"/>
      <c r="B20" s="231"/>
      <c r="C20" s="226"/>
      <c r="D20" s="233"/>
      <c r="E20" s="262"/>
      <c r="F20" s="263"/>
      <c r="G20" s="257"/>
      <c r="H20" s="262"/>
      <c r="I20" s="257"/>
      <c r="J20" s="257"/>
      <c r="K20" s="249"/>
      <c r="L20" s="249"/>
      <c r="M20" s="155" t="s">
        <v>3</v>
      </c>
      <c r="N20" s="28"/>
      <c r="O20" s="26">
        <v>1387971103.3</v>
      </c>
      <c r="P20" s="265"/>
      <c r="Q20" s="26">
        <v>91463799.799999997</v>
      </c>
      <c r="R20" s="26">
        <v>119885553.69999999</v>
      </c>
      <c r="S20" s="26">
        <f t="shared" si="1"/>
        <v>1296507303.5</v>
      </c>
      <c r="T20" s="228"/>
      <c r="U20" s="292"/>
    </row>
    <row r="21" spans="1:21" s="290" customFormat="1" ht="60" customHeight="1" outlineLevel="1" x14ac:dyDescent="0.25">
      <c r="A21" s="236">
        <v>10</v>
      </c>
      <c r="B21" s="238" t="s">
        <v>63</v>
      </c>
      <c r="C21" s="226"/>
      <c r="D21" s="233"/>
      <c r="E21" s="262"/>
      <c r="F21" s="263"/>
      <c r="G21" s="257"/>
      <c r="H21" s="262"/>
      <c r="I21" s="257"/>
      <c r="J21" s="257"/>
      <c r="K21" s="248" t="s">
        <v>323</v>
      </c>
      <c r="L21" s="248" t="s">
        <v>62</v>
      </c>
      <c r="M21" s="185" t="s">
        <v>57</v>
      </c>
      <c r="N21" s="26">
        <v>16662617.070000002</v>
      </c>
      <c r="O21" s="26">
        <v>16662617.070000002</v>
      </c>
      <c r="P21" s="265"/>
      <c r="Q21" s="26"/>
      <c r="R21" s="26">
        <v>2194958.0016193632</v>
      </c>
      <c r="S21" s="26">
        <f t="shared" si="1"/>
        <v>16662617.070000002</v>
      </c>
      <c r="T21" s="227" t="s">
        <v>58</v>
      </c>
      <c r="U21" s="292"/>
    </row>
    <row r="22" spans="1:21" s="290" customFormat="1" ht="40.5" customHeight="1" outlineLevel="1" x14ac:dyDescent="0.25">
      <c r="A22" s="237"/>
      <c r="B22" s="231"/>
      <c r="C22" s="232"/>
      <c r="D22" s="234"/>
      <c r="E22" s="177"/>
      <c r="F22" s="180"/>
      <c r="G22" s="174"/>
      <c r="H22" s="177"/>
      <c r="I22" s="174"/>
      <c r="J22" s="174"/>
      <c r="K22" s="249"/>
      <c r="L22" s="249"/>
      <c r="M22" s="185" t="s">
        <v>3</v>
      </c>
      <c r="N22" s="59"/>
      <c r="O22" s="26">
        <v>2003005775.2</v>
      </c>
      <c r="P22" s="266"/>
      <c r="Q22" s="26"/>
      <c r="R22" s="26">
        <v>238604865.80819586</v>
      </c>
      <c r="S22" s="26">
        <f t="shared" si="1"/>
        <v>2003005775.2</v>
      </c>
      <c r="T22" s="228"/>
      <c r="U22" s="292"/>
    </row>
    <row r="23" spans="1:21" s="290" customFormat="1" ht="57.75" customHeight="1" outlineLevel="1" x14ac:dyDescent="0.25">
      <c r="A23" s="236">
        <v>11</v>
      </c>
      <c r="B23" s="238" t="s">
        <v>31</v>
      </c>
      <c r="C23" s="225" t="s">
        <v>64</v>
      </c>
      <c r="D23" s="235" t="s">
        <v>65</v>
      </c>
      <c r="E23" s="270" t="s">
        <v>463</v>
      </c>
      <c r="F23" s="273">
        <v>24022000</v>
      </c>
      <c r="G23" s="267">
        <f>O23+O25</f>
        <v>18496922.612149809</v>
      </c>
      <c r="H23" s="270">
        <v>0.02</v>
      </c>
      <c r="I23" s="267">
        <v>0</v>
      </c>
      <c r="J23" s="267">
        <f>G23-I23</f>
        <v>18496922.612149809</v>
      </c>
      <c r="K23" s="248" t="s">
        <v>321</v>
      </c>
      <c r="L23" s="235" t="s">
        <v>66</v>
      </c>
      <c r="M23" s="185" t="s">
        <v>67</v>
      </c>
      <c r="N23" s="49">
        <v>13988153</v>
      </c>
      <c r="O23" s="26">
        <v>8375536.2411363386</v>
      </c>
      <c r="P23" s="246">
        <v>3.1399999999999997E-2</v>
      </c>
      <c r="Q23" s="26">
        <v>1430873.6002049374</v>
      </c>
      <c r="R23" s="26">
        <v>1219413.9300609229</v>
      </c>
      <c r="S23" s="26">
        <f t="shared" si="1"/>
        <v>6944662.6409314014</v>
      </c>
      <c r="T23" s="227" t="s">
        <v>58</v>
      </c>
      <c r="U23" s="292"/>
    </row>
    <row r="24" spans="1:21" s="290" customFormat="1" ht="32.25" customHeight="1" outlineLevel="1" x14ac:dyDescent="0.25">
      <c r="A24" s="237"/>
      <c r="B24" s="231"/>
      <c r="C24" s="226"/>
      <c r="D24" s="233"/>
      <c r="E24" s="271"/>
      <c r="F24" s="274"/>
      <c r="G24" s="268"/>
      <c r="H24" s="271"/>
      <c r="I24" s="268"/>
      <c r="J24" s="268"/>
      <c r="K24" s="249"/>
      <c r="L24" s="234"/>
      <c r="M24" s="155" t="s">
        <v>3</v>
      </c>
      <c r="N24" s="50"/>
      <c r="O24" s="26">
        <v>1194787815</v>
      </c>
      <c r="P24" s="266"/>
      <c r="Q24" s="26">
        <v>209123295.30000001</v>
      </c>
      <c r="R24" s="26">
        <v>177460224.60000002</v>
      </c>
      <c r="S24" s="26">
        <f t="shared" si="1"/>
        <v>985664519.70000005</v>
      </c>
      <c r="T24" s="228"/>
      <c r="U24" s="292"/>
    </row>
    <row r="25" spans="1:21" s="290" customFormat="1" ht="51.75" customHeight="1" outlineLevel="1" x14ac:dyDescent="0.25">
      <c r="A25" s="236">
        <v>12</v>
      </c>
      <c r="B25" s="238" t="s">
        <v>68</v>
      </c>
      <c r="C25" s="226"/>
      <c r="D25" s="233"/>
      <c r="E25" s="271"/>
      <c r="F25" s="274"/>
      <c r="G25" s="268"/>
      <c r="H25" s="271"/>
      <c r="I25" s="268"/>
      <c r="J25" s="268"/>
      <c r="K25" s="248" t="s">
        <v>324</v>
      </c>
      <c r="L25" s="235" t="s">
        <v>66</v>
      </c>
      <c r="M25" s="185" t="s">
        <v>67</v>
      </c>
      <c r="N25" s="49">
        <v>10098535</v>
      </c>
      <c r="O25" s="26">
        <v>10121386.37101347</v>
      </c>
      <c r="P25" s="246">
        <v>3.1399999999999997E-2</v>
      </c>
      <c r="Q25" s="26">
        <v>1520990.1026863856</v>
      </c>
      <c r="R25" s="26">
        <f>832426.027338+83294453/525</f>
        <v>991082.12829038093</v>
      </c>
      <c r="S25" s="26">
        <f t="shared" si="1"/>
        <v>8600396.2683270834</v>
      </c>
      <c r="T25" s="227" t="s">
        <v>58</v>
      </c>
      <c r="U25" s="292"/>
    </row>
    <row r="26" spans="1:21" s="290" customFormat="1" ht="32.25" customHeight="1" outlineLevel="1" x14ac:dyDescent="0.25">
      <c r="A26" s="237"/>
      <c r="B26" s="231"/>
      <c r="C26" s="232"/>
      <c r="D26" s="234"/>
      <c r="E26" s="272"/>
      <c r="F26" s="275"/>
      <c r="G26" s="269"/>
      <c r="H26" s="272"/>
      <c r="I26" s="269"/>
      <c r="J26" s="269"/>
      <c r="K26" s="249"/>
      <c r="L26" s="234"/>
      <c r="M26" s="155" t="s">
        <v>3</v>
      </c>
      <c r="N26" s="50"/>
      <c r="O26" s="26">
        <v>794162455.89999998</v>
      </c>
      <c r="P26" s="266"/>
      <c r="Q26" s="26">
        <v>123592049.69999999</v>
      </c>
      <c r="R26" s="26">
        <f>78534680.8</f>
        <v>78534680.799999997</v>
      </c>
      <c r="S26" s="26">
        <f t="shared" si="1"/>
        <v>670570406.20000005</v>
      </c>
      <c r="T26" s="228"/>
      <c r="U26" s="292"/>
    </row>
    <row r="27" spans="1:21" s="290" customFormat="1" ht="48" customHeight="1" outlineLevel="1" x14ac:dyDescent="0.25">
      <c r="A27" s="152">
        <v>13</v>
      </c>
      <c r="B27" s="181" t="s">
        <v>31</v>
      </c>
      <c r="C27" s="255" t="s">
        <v>69</v>
      </c>
      <c r="D27" s="260" t="s">
        <v>70</v>
      </c>
      <c r="E27" s="167" t="s">
        <v>464</v>
      </c>
      <c r="F27" s="257">
        <v>15000000</v>
      </c>
      <c r="G27" s="257">
        <v>15000000</v>
      </c>
      <c r="H27" s="258">
        <v>1.4500000000000001E-2</v>
      </c>
      <c r="I27" s="257">
        <v>2437500</v>
      </c>
      <c r="J27" s="257">
        <f>G27-I27</f>
        <v>12562500</v>
      </c>
      <c r="K27" s="157" t="s">
        <v>325</v>
      </c>
      <c r="L27" s="155" t="s">
        <v>71</v>
      </c>
      <c r="M27" s="185" t="s">
        <v>57</v>
      </c>
      <c r="N27" s="26">
        <v>19600000</v>
      </c>
      <c r="O27" s="26">
        <v>19419334.870000001</v>
      </c>
      <c r="P27" s="30">
        <v>5.0000000000000001E-3</v>
      </c>
      <c r="Q27" s="26">
        <f>9716960.66852489+189584407.5/488.5+172026989.7/443.26+153375144/395.2</f>
        <v>10881245.668524889</v>
      </c>
      <c r="R27" s="26">
        <f>1129921.93024286+16077756.3/488.5+14096288.6/443.26+12233850.7/395.2</f>
        <v>1225591.9303758233</v>
      </c>
      <c r="S27" s="26">
        <f t="shared" si="1"/>
        <v>8538089.2014751118</v>
      </c>
      <c r="T27" s="114" t="s">
        <v>58</v>
      </c>
      <c r="U27" s="292"/>
    </row>
    <row r="28" spans="1:21" s="290" customFormat="1" ht="60" customHeight="1" outlineLevel="1" x14ac:dyDescent="0.25">
      <c r="A28" s="152">
        <v>14</v>
      </c>
      <c r="B28" s="181" t="s">
        <v>68</v>
      </c>
      <c r="C28" s="255"/>
      <c r="D28" s="260"/>
      <c r="E28" s="167" t="s">
        <v>464</v>
      </c>
      <c r="F28" s="257"/>
      <c r="G28" s="257"/>
      <c r="H28" s="258"/>
      <c r="I28" s="257"/>
      <c r="J28" s="257"/>
      <c r="K28" s="157" t="s">
        <v>326</v>
      </c>
      <c r="L28" s="155" t="s">
        <v>72</v>
      </c>
      <c r="M28" s="185" t="s">
        <v>57</v>
      </c>
      <c r="N28" s="26">
        <v>297276.53999999998</v>
      </c>
      <c r="O28" s="26">
        <v>297276.53999999998</v>
      </c>
      <c r="P28" s="29" t="s">
        <v>73</v>
      </c>
      <c r="Q28" s="26">
        <f>257638.543537781+4361667/440.15+3916234/395.2</f>
        <v>277457.54383200803</v>
      </c>
      <c r="R28" s="26">
        <f>229541.53251276+1912186/489.99+1556591/440.15+1259898/395.2</f>
        <v>240168.53476870238</v>
      </c>
      <c r="S28" s="26">
        <f t="shared" si="1"/>
        <v>19818.996167991951</v>
      </c>
      <c r="T28" s="114" t="s">
        <v>58</v>
      </c>
      <c r="U28" s="292"/>
    </row>
    <row r="29" spans="1:21" s="290" customFormat="1" ht="51" customHeight="1" outlineLevel="1" x14ac:dyDescent="0.25">
      <c r="A29" s="152">
        <v>15</v>
      </c>
      <c r="B29" s="181" t="s">
        <v>68</v>
      </c>
      <c r="C29" s="261" t="s">
        <v>74</v>
      </c>
      <c r="D29" s="260" t="s">
        <v>75</v>
      </c>
      <c r="E29" s="262" t="s">
        <v>77</v>
      </c>
      <c r="F29" s="263">
        <f>5075000000+324000000</f>
        <v>5399000000</v>
      </c>
      <c r="G29" s="257">
        <f>5062807492+305504477</f>
        <v>5368311969</v>
      </c>
      <c r="H29" s="264" t="s">
        <v>465</v>
      </c>
      <c r="I29" s="257">
        <f>1729684492+71162477</f>
        <v>1800846969</v>
      </c>
      <c r="J29" s="257">
        <f>G29-I29</f>
        <v>3567465000</v>
      </c>
      <c r="K29" s="157" t="s">
        <v>327</v>
      </c>
      <c r="L29" s="155" t="s">
        <v>76</v>
      </c>
      <c r="M29" s="155" t="s">
        <v>77</v>
      </c>
      <c r="N29" s="26">
        <v>1571940173.3299999</v>
      </c>
      <c r="O29" s="26">
        <v>1598519063</v>
      </c>
      <c r="P29" s="30">
        <v>1.7999999999999999E-2</v>
      </c>
      <c r="Q29" s="26">
        <f>1030178646.5+123394332/3.026</f>
        <v>1070956680.8688037</v>
      </c>
      <c r="R29" s="26">
        <f>226837831.925937+13873556/3.026</f>
        <v>231422615.7990368</v>
      </c>
      <c r="S29" s="26">
        <f t="shared" si="1"/>
        <v>527562382.13119626</v>
      </c>
      <c r="T29" s="114" t="s">
        <v>58</v>
      </c>
      <c r="U29" s="292"/>
    </row>
    <row r="30" spans="1:21" s="290" customFormat="1" ht="41.25" customHeight="1" outlineLevel="1" x14ac:dyDescent="0.25">
      <c r="A30" s="152">
        <v>16</v>
      </c>
      <c r="B30" s="182" t="s">
        <v>78</v>
      </c>
      <c r="C30" s="261"/>
      <c r="D30" s="260"/>
      <c r="E30" s="262"/>
      <c r="F30" s="263"/>
      <c r="G30" s="257"/>
      <c r="H30" s="264"/>
      <c r="I30" s="257"/>
      <c r="J30" s="257"/>
      <c r="K30" s="157" t="s">
        <v>328</v>
      </c>
      <c r="L30" s="155" t="s">
        <v>76</v>
      </c>
      <c r="M30" s="155" t="s">
        <v>77</v>
      </c>
      <c r="N30" s="26">
        <v>3796371795.6700001</v>
      </c>
      <c r="O30" s="26">
        <v>3861444249</v>
      </c>
      <c r="P30" s="30">
        <v>1.7999999999999999E-2</v>
      </c>
      <c r="Q30" s="26">
        <f>2513837447.56+291897058.6/3.026</f>
        <v>2610300454.3676667</v>
      </c>
      <c r="R30" s="26">
        <f>553224853.256799+32762341/3.026</f>
        <v>564051800.05124712</v>
      </c>
      <c r="S30" s="26">
        <f t="shared" si="1"/>
        <v>1251143794.6323333</v>
      </c>
      <c r="T30" s="114" t="s">
        <v>58</v>
      </c>
      <c r="U30" s="292"/>
    </row>
    <row r="31" spans="1:21" s="290" customFormat="1" ht="33.75" customHeight="1" outlineLevel="1" x14ac:dyDescent="0.25">
      <c r="A31" s="254">
        <v>17</v>
      </c>
      <c r="B31" s="261" t="s">
        <v>79</v>
      </c>
      <c r="C31" s="255" t="s">
        <v>80</v>
      </c>
      <c r="D31" s="260" t="s">
        <v>70</v>
      </c>
      <c r="E31" s="262" t="s">
        <v>464</v>
      </c>
      <c r="F31" s="257">
        <v>10000000</v>
      </c>
      <c r="G31" s="257">
        <v>9972457.2400000002</v>
      </c>
      <c r="H31" s="258">
        <v>1.4500000000000001E-2</v>
      </c>
      <c r="I31" s="257">
        <v>0</v>
      </c>
      <c r="J31" s="257">
        <f>G31-I31</f>
        <v>9972457.2400000002</v>
      </c>
      <c r="K31" s="259" t="s">
        <v>329</v>
      </c>
      <c r="L31" s="260" t="s">
        <v>81</v>
      </c>
      <c r="M31" s="185" t="s">
        <v>57</v>
      </c>
      <c r="N31" s="26">
        <v>4846628.13</v>
      </c>
      <c r="O31" s="26">
        <v>4737831.22</v>
      </c>
      <c r="P31" s="29">
        <v>7.4999999999999997E-3</v>
      </c>
      <c r="Q31" s="26">
        <v>616176.07927905116</v>
      </c>
      <c r="R31" s="26">
        <v>353441.51612213737</v>
      </c>
      <c r="S31" s="26">
        <f t="shared" si="1"/>
        <v>4121655.1407209486</v>
      </c>
      <c r="T31" s="114" t="s">
        <v>82</v>
      </c>
      <c r="U31" s="292"/>
    </row>
    <row r="32" spans="1:21" s="290" customFormat="1" ht="41.25" customHeight="1" outlineLevel="1" x14ac:dyDescent="0.25">
      <c r="A32" s="254"/>
      <c r="B32" s="261"/>
      <c r="C32" s="255"/>
      <c r="D32" s="260"/>
      <c r="E32" s="262"/>
      <c r="F32" s="257"/>
      <c r="G32" s="257"/>
      <c r="H32" s="258"/>
      <c r="I32" s="257"/>
      <c r="J32" s="257"/>
      <c r="K32" s="259"/>
      <c r="L32" s="260"/>
      <c r="M32" s="155" t="s">
        <v>3</v>
      </c>
      <c r="N32" s="26">
        <v>1740568345.9000001</v>
      </c>
      <c r="O32" s="26">
        <v>1740568345.9000001</v>
      </c>
      <c r="P32" s="29">
        <v>7.4999999999999997E-3</v>
      </c>
      <c r="Q32" s="26">
        <v>247100359</v>
      </c>
      <c r="R32" s="26">
        <v>128165336.87365502</v>
      </c>
      <c r="S32" s="26">
        <f t="shared" si="1"/>
        <v>1493467986.9000001</v>
      </c>
      <c r="T32" s="114" t="s">
        <v>82</v>
      </c>
      <c r="U32" s="292"/>
    </row>
    <row r="33" spans="1:22" s="291" customFormat="1" ht="87" customHeight="1" outlineLevel="1" x14ac:dyDescent="0.25">
      <c r="A33" s="152">
        <v>18</v>
      </c>
      <c r="B33" s="181" t="s">
        <v>83</v>
      </c>
      <c r="C33" s="182" t="s">
        <v>84</v>
      </c>
      <c r="D33" s="155" t="s">
        <v>33</v>
      </c>
      <c r="E33" s="167" t="s">
        <v>466</v>
      </c>
      <c r="F33" s="166">
        <f>12782297+5112919</f>
        <v>17895216</v>
      </c>
      <c r="G33" s="166">
        <f>12782297+5112919</f>
        <v>17895216</v>
      </c>
      <c r="H33" s="167"/>
      <c r="I33" s="28">
        <f>2687350+357904</f>
        <v>3045254</v>
      </c>
      <c r="J33" s="166">
        <f>G33-I33</f>
        <v>14849962</v>
      </c>
      <c r="K33" s="157" t="s">
        <v>330</v>
      </c>
      <c r="L33" s="157" t="s">
        <v>85</v>
      </c>
      <c r="M33" s="185" t="s">
        <v>35</v>
      </c>
      <c r="N33" s="51">
        <v>17895215.550000001</v>
      </c>
      <c r="O33" s="26">
        <v>17895215.550000001</v>
      </c>
      <c r="P33" s="29">
        <v>7.4999999999999997E-3</v>
      </c>
      <c r="Q33" s="26">
        <v>7748628.1040287586</v>
      </c>
      <c r="R33" s="26">
        <v>2568161.2848545089</v>
      </c>
      <c r="S33" s="26">
        <f t="shared" si="1"/>
        <v>10146587.445971243</v>
      </c>
      <c r="T33" s="114" t="s">
        <v>58</v>
      </c>
      <c r="U33" s="292"/>
      <c r="V33" s="290"/>
    </row>
    <row r="34" spans="1:22" s="291" customFormat="1" ht="40.5" customHeight="1" outlineLevel="1" x14ac:dyDescent="0.25">
      <c r="A34" s="254">
        <v>19</v>
      </c>
      <c r="B34" s="238" t="s">
        <v>86</v>
      </c>
      <c r="C34" s="255" t="s">
        <v>87</v>
      </c>
      <c r="D34" s="255" t="s">
        <v>288</v>
      </c>
      <c r="E34" s="256" t="s">
        <v>35</v>
      </c>
      <c r="F34" s="31">
        <v>14500000</v>
      </c>
      <c r="G34" s="31"/>
      <c r="H34" s="182"/>
      <c r="I34" s="106"/>
      <c r="J34" s="31">
        <f>G34-I34</f>
        <v>0</v>
      </c>
      <c r="K34" s="255" t="s">
        <v>331</v>
      </c>
      <c r="L34" s="182" t="s">
        <v>88</v>
      </c>
      <c r="M34" s="185" t="s">
        <v>35</v>
      </c>
      <c r="N34" s="32">
        <v>22000000</v>
      </c>
      <c r="O34" s="26">
        <v>21247150.510000002</v>
      </c>
      <c r="P34" s="183" t="s">
        <v>89</v>
      </c>
      <c r="Q34" s="26">
        <f>1047000+1047000+1047000+1047000+1047000</f>
        <v>5235000</v>
      </c>
      <c r="R34" s="26">
        <v>1423073.9285955001</v>
      </c>
      <c r="S34" s="188">
        <f>O34-Q34</f>
        <v>16012150.510000002</v>
      </c>
      <c r="T34" s="114" t="s">
        <v>90</v>
      </c>
      <c r="U34" s="292"/>
      <c r="V34" s="290"/>
    </row>
    <row r="35" spans="1:22" s="291" customFormat="1" ht="31.5" customHeight="1" outlineLevel="1" x14ac:dyDescent="0.25">
      <c r="A35" s="254"/>
      <c r="B35" s="230"/>
      <c r="C35" s="255"/>
      <c r="D35" s="255"/>
      <c r="E35" s="256"/>
      <c r="F35" s="31">
        <v>14500000</v>
      </c>
      <c r="G35" s="31">
        <v>697853.84</v>
      </c>
      <c r="H35" s="182"/>
      <c r="I35" s="106"/>
      <c r="J35" s="31">
        <f>G35-I35</f>
        <v>697853.84</v>
      </c>
      <c r="K35" s="255"/>
      <c r="L35" s="182" t="s">
        <v>91</v>
      </c>
      <c r="M35" s="185" t="s">
        <v>35</v>
      </c>
      <c r="N35" s="32">
        <v>14500000</v>
      </c>
      <c r="O35" s="26">
        <v>14491281.059999999</v>
      </c>
      <c r="P35" s="183" t="s">
        <v>36</v>
      </c>
      <c r="Q35" s="26">
        <f>241000+241000+241000+241000+241000</f>
        <v>1205000</v>
      </c>
      <c r="R35" s="26">
        <v>471150.5195405666</v>
      </c>
      <c r="S35" s="188">
        <f>O35-Q35</f>
        <v>13286281.059999999</v>
      </c>
      <c r="T35" s="114" t="s">
        <v>90</v>
      </c>
      <c r="U35" s="292"/>
      <c r="V35" s="290"/>
    </row>
    <row r="36" spans="1:22" s="291" customFormat="1" ht="42.75" customHeight="1" outlineLevel="1" x14ac:dyDescent="0.25">
      <c r="A36" s="254"/>
      <c r="B36" s="231"/>
      <c r="C36" s="255"/>
      <c r="D36" s="255"/>
      <c r="E36" s="256"/>
      <c r="F36" s="31">
        <v>22000000</v>
      </c>
      <c r="G36" s="31"/>
      <c r="H36" s="182"/>
      <c r="I36" s="106"/>
      <c r="J36" s="31">
        <f>G36-I36</f>
        <v>0</v>
      </c>
      <c r="K36" s="255"/>
      <c r="L36" s="182" t="s">
        <v>92</v>
      </c>
      <c r="M36" s="185" t="s">
        <v>35</v>
      </c>
      <c r="N36" s="32">
        <v>14500000</v>
      </c>
      <c r="O36" s="26">
        <v>14500000.000000002</v>
      </c>
      <c r="P36" s="183" t="s">
        <v>93</v>
      </c>
      <c r="Q36" s="26">
        <f>2519999.6+630000</f>
        <v>3149999.6</v>
      </c>
      <c r="R36" s="26">
        <v>1783905.1174191444</v>
      </c>
      <c r="S36" s="188">
        <f>O36-Q36</f>
        <v>11350000.400000002</v>
      </c>
      <c r="T36" s="114" t="s">
        <v>90</v>
      </c>
      <c r="U36" s="292"/>
      <c r="V36" s="290"/>
    </row>
    <row r="37" spans="1:22" s="291" customFormat="1" ht="94.5" customHeight="1" outlineLevel="1" x14ac:dyDescent="0.25">
      <c r="A37" s="152">
        <v>20</v>
      </c>
      <c r="B37" s="182" t="s">
        <v>94</v>
      </c>
      <c r="C37" s="181" t="s">
        <v>95</v>
      </c>
      <c r="D37" s="155" t="s">
        <v>75</v>
      </c>
      <c r="E37" s="167" t="s">
        <v>77</v>
      </c>
      <c r="F37" s="168">
        <v>26409000000</v>
      </c>
      <c r="G37" s="166">
        <v>26399286331</v>
      </c>
      <c r="H37" s="183">
        <v>7.4999999999999997E-3</v>
      </c>
      <c r="I37" s="166">
        <v>432846331</v>
      </c>
      <c r="J37" s="31">
        <f>G37-I37</f>
        <v>25966440000</v>
      </c>
      <c r="K37" s="157" t="s">
        <v>332</v>
      </c>
      <c r="L37" s="155" t="s">
        <v>96</v>
      </c>
      <c r="M37" s="155" t="s">
        <v>77</v>
      </c>
      <c r="N37" s="168">
        <v>26409000000</v>
      </c>
      <c r="O37" s="26">
        <v>26399286331</v>
      </c>
      <c r="P37" s="29">
        <v>7.4999999999999997E-3</v>
      </c>
      <c r="Q37" s="26">
        <v>7357230331.1683521</v>
      </c>
      <c r="R37" s="26">
        <v>2607354309.0699525</v>
      </c>
      <c r="S37" s="166">
        <f t="shared" ref="S37:S46" si="2">O37-Q37</f>
        <v>19042055999.83165</v>
      </c>
      <c r="T37" s="114" t="s">
        <v>97</v>
      </c>
      <c r="U37" s="292"/>
      <c r="V37" s="290"/>
    </row>
    <row r="38" spans="1:22" s="291" customFormat="1" ht="51.75" customHeight="1" outlineLevel="1" x14ac:dyDescent="0.25">
      <c r="A38" s="152">
        <v>21</v>
      </c>
      <c r="B38" s="181" t="s">
        <v>31</v>
      </c>
      <c r="C38" s="182" t="s">
        <v>98</v>
      </c>
      <c r="D38" s="182" t="s">
        <v>99</v>
      </c>
      <c r="E38" s="167"/>
      <c r="F38" s="167"/>
      <c r="G38" s="167"/>
      <c r="H38" s="167"/>
      <c r="I38" s="167"/>
      <c r="J38" s="167"/>
      <c r="K38" s="157" t="s">
        <v>333</v>
      </c>
      <c r="L38" s="155" t="s">
        <v>100</v>
      </c>
      <c r="M38" s="185" t="s">
        <v>57</v>
      </c>
      <c r="N38" s="26">
        <v>8988290</v>
      </c>
      <c r="O38" s="26">
        <v>8988290</v>
      </c>
      <c r="P38" s="30">
        <v>5.0000000000000001E-3</v>
      </c>
      <c r="Q38" s="26">
        <f>4199999.97+600000+600000+289644000/482.74+290820000/484.7+286458000/477.43+600000+600000+231939215.4/394.26</f>
        <v>8988289.9699999988</v>
      </c>
      <c r="R38" s="26">
        <f>838542.942447016+522591.6/394.26</f>
        <v>839868.44237092405</v>
      </c>
      <c r="S38" s="166">
        <f t="shared" si="2"/>
        <v>3.0000001192092896E-2</v>
      </c>
      <c r="T38" s="114" t="s">
        <v>82</v>
      </c>
      <c r="U38" s="292"/>
      <c r="V38" s="290"/>
    </row>
    <row r="39" spans="1:22" s="291" customFormat="1" ht="63.75" customHeight="1" outlineLevel="1" x14ac:dyDescent="0.25">
      <c r="A39" s="152">
        <v>22</v>
      </c>
      <c r="B39" s="181" t="s">
        <v>101</v>
      </c>
      <c r="C39" s="182" t="s">
        <v>98</v>
      </c>
      <c r="D39" s="182" t="s">
        <v>102</v>
      </c>
      <c r="E39" s="167"/>
      <c r="F39" s="167"/>
      <c r="G39" s="167"/>
      <c r="H39" s="167"/>
      <c r="I39" s="167"/>
      <c r="J39" s="167"/>
      <c r="K39" s="33" t="s">
        <v>334</v>
      </c>
      <c r="L39" s="26" t="s">
        <v>103</v>
      </c>
      <c r="M39" s="31" t="s">
        <v>3</v>
      </c>
      <c r="N39" s="26">
        <v>1757100000</v>
      </c>
      <c r="O39" s="26">
        <v>1757100000</v>
      </c>
      <c r="P39" s="29">
        <v>7.4999999999999997E-3</v>
      </c>
      <c r="Q39" s="26">
        <f>439275000+62753571.5+62753571.5+62753571.3+62753571.4+62753571.4+62753571.4+62753571.5</f>
        <v>878549999.99999988</v>
      </c>
      <c r="R39" s="26">
        <f>303383430.5+3313904.4</f>
        <v>306697334.89999998</v>
      </c>
      <c r="S39" s="166">
        <f t="shared" si="2"/>
        <v>878550000.00000012</v>
      </c>
      <c r="T39" s="114" t="s">
        <v>82</v>
      </c>
      <c r="U39" s="292"/>
      <c r="V39" s="290"/>
    </row>
    <row r="40" spans="1:22" s="291" customFormat="1" ht="63.75" customHeight="1" outlineLevel="1" x14ac:dyDescent="0.25">
      <c r="A40" s="160">
        <v>23</v>
      </c>
      <c r="B40" s="181" t="s">
        <v>101</v>
      </c>
      <c r="C40" s="161" t="s">
        <v>104</v>
      </c>
      <c r="D40" s="182"/>
      <c r="E40" s="167"/>
      <c r="F40" s="167"/>
      <c r="G40" s="167"/>
      <c r="H40" s="167"/>
      <c r="I40" s="167"/>
      <c r="J40" s="167"/>
      <c r="K40" s="33" t="s">
        <v>335</v>
      </c>
      <c r="L40" s="26" t="s">
        <v>105</v>
      </c>
      <c r="M40" s="31" t="s">
        <v>3</v>
      </c>
      <c r="N40" s="26">
        <v>18700000000</v>
      </c>
      <c r="O40" s="26">
        <v>18700000000</v>
      </c>
      <c r="P40" s="164">
        <v>7.4999999999999997E-2</v>
      </c>
      <c r="Q40" s="26">
        <f>890476190.5+890476190.5</f>
        <v>1780952381</v>
      </c>
      <c r="R40" s="26">
        <f>1333335616.4+703171232.9+699328767.1+670052837.5</f>
        <v>3405888453.9000001</v>
      </c>
      <c r="S40" s="166">
        <f t="shared" si="2"/>
        <v>16919047619</v>
      </c>
      <c r="T40" s="114" t="s">
        <v>82</v>
      </c>
      <c r="U40" s="292"/>
      <c r="V40" s="290"/>
    </row>
    <row r="41" spans="1:22" s="291" customFormat="1" ht="63.75" customHeight="1" outlineLevel="1" x14ac:dyDescent="0.25">
      <c r="A41" s="160">
        <v>24</v>
      </c>
      <c r="B41" s="181" t="s">
        <v>101</v>
      </c>
      <c r="C41" s="161" t="s">
        <v>289</v>
      </c>
      <c r="D41" s="182"/>
      <c r="E41" s="167"/>
      <c r="F41" s="167"/>
      <c r="G41" s="167"/>
      <c r="H41" s="167"/>
      <c r="I41" s="167"/>
      <c r="J41" s="167"/>
      <c r="K41" s="34"/>
      <c r="L41" s="26" t="s">
        <v>272</v>
      </c>
      <c r="M41" s="31" t="s">
        <v>3</v>
      </c>
      <c r="N41" s="26">
        <v>25000000000</v>
      </c>
      <c r="O41" s="26">
        <v>25000000000</v>
      </c>
      <c r="P41" s="164">
        <v>0.09</v>
      </c>
      <c r="Q41" s="26"/>
      <c r="R41" s="26">
        <f>1171232876.7+1121917808.3+1128082191.8</f>
        <v>3421232876.8000002</v>
      </c>
      <c r="S41" s="166">
        <f t="shared" si="2"/>
        <v>25000000000</v>
      </c>
      <c r="T41" s="114" t="s">
        <v>82</v>
      </c>
      <c r="U41" s="292"/>
      <c r="V41" s="290"/>
    </row>
    <row r="42" spans="1:22" s="13" customFormat="1" ht="63.75" customHeight="1" outlineLevel="1" x14ac:dyDescent="0.25">
      <c r="A42" s="160">
        <v>25</v>
      </c>
      <c r="B42" s="181" t="s">
        <v>101</v>
      </c>
      <c r="C42" s="161" t="s">
        <v>275</v>
      </c>
      <c r="D42" s="182"/>
      <c r="E42" s="167"/>
      <c r="F42" s="167"/>
      <c r="G42" s="167"/>
      <c r="H42" s="167"/>
      <c r="I42" s="167"/>
      <c r="J42" s="167"/>
      <c r="K42" s="33" t="s">
        <v>336</v>
      </c>
      <c r="L42" s="26" t="s">
        <v>276</v>
      </c>
      <c r="M42" s="31" t="s">
        <v>3</v>
      </c>
      <c r="N42" s="26">
        <v>2242223800</v>
      </c>
      <c r="O42" s="26">
        <v>2242223800</v>
      </c>
      <c r="P42" s="52">
        <v>9.1240000000000002E-2</v>
      </c>
      <c r="Q42" s="26">
        <v>2242223800</v>
      </c>
      <c r="R42" s="26">
        <v>297062095</v>
      </c>
      <c r="S42" s="166">
        <f t="shared" si="2"/>
        <v>0</v>
      </c>
      <c r="T42" s="114" t="s">
        <v>82</v>
      </c>
      <c r="U42" s="16"/>
      <c r="V42" s="12"/>
    </row>
    <row r="43" spans="1:22" s="291" customFormat="1" ht="57.75" customHeight="1" outlineLevel="1" x14ac:dyDescent="0.25">
      <c r="A43" s="236">
        <v>26</v>
      </c>
      <c r="B43" s="238" t="s">
        <v>101</v>
      </c>
      <c r="C43" s="225" t="s">
        <v>106</v>
      </c>
      <c r="D43" s="155" t="s">
        <v>107</v>
      </c>
      <c r="E43" s="185" t="s">
        <v>57</v>
      </c>
      <c r="F43" s="166">
        <v>270000000</v>
      </c>
      <c r="G43" s="107">
        <v>7766059.0499999998</v>
      </c>
      <c r="H43" s="167"/>
      <c r="I43" s="167"/>
      <c r="J43" s="167"/>
      <c r="K43" s="248" t="s">
        <v>337</v>
      </c>
      <c r="L43" s="250" t="s">
        <v>108</v>
      </c>
      <c r="M43" s="185" t="s">
        <v>57</v>
      </c>
      <c r="N43" s="49">
        <v>270000000</v>
      </c>
      <c r="O43" s="26">
        <v>173574580.28</v>
      </c>
      <c r="P43" s="252">
        <v>0.03</v>
      </c>
      <c r="Q43" s="26">
        <f>51199088.7002228+3370009369.8/394.93</f>
        <v>59732270.200235456</v>
      </c>
      <c r="R43" s="26">
        <f>20309911.275649+723428666.7/394.93</f>
        <v>22141700.875578102</v>
      </c>
      <c r="S43" s="166">
        <f t="shared" si="2"/>
        <v>113842310.07976454</v>
      </c>
      <c r="T43" s="227" t="s">
        <v>90</v>
      </c>
      <c r="U43" s="292"/>
      <c r="V43" s="290"/>
    </row>
    <row r="44" spans="1:22" s="291" customFormat="1" ht="57.75" customHeight="1" outlineLevel="1" x14ac:dyDescent="0.25">
      <c r="A44" s="237"/>
      <c r="B44" s="231"/>
      <c r="C44" s="232"/>
      <c r="D44" s="163"/>
      <c r="E44" s="53"/>
      <c r="F44" s="174"/>
      <c r="G44" s="108"/>
      <c r="H44" s="177"/>
      <c r="I44" s="177"/>
      <c r="J44" s="177"/>
      <c r="K44" s="249"/>
      <c r="L44" s="251"/>
      <c r="M44" s="31" t="s">
        <v>3</v>
      </c>
      <c r="N44" s="50">
        <v>1265847400</v>
      </c>
      <c r="O44" s="26">
        <f>9509488626+108542329</f>
        <v>9618030955</v>
      </c>
      <c r="P44" s="253"/>
      <c r="Q44" s="26">
        <f>2858334735.47632+482835444.3</f>
        <v>3341170179.77632</v>
      </c>
      <c r="R44" s="26">
        <f>1045375895.11175+103648675.3</f>
        <v>1149024570.4117501</v>
      </c>
      <c r="S44" s="166">
        <f t="shared" si="2"/>
        <v>6276860775.2236805</v>
      </c>
      <c r="T44" s="228"/>
      <c r="U44" s="292"/>
      <c r="V44" s="290"/>
    </row>
    <row r="45" spans="1:22" s="291" customFormat="1" ht="57.75" customHeight="1" outlineLevel="1" x14ac:dyDescent="0.25">
      <c r="A45" s="152">
        <v>27</v>
      </c>
      <c r="B45" s="181" t="s">
        <v>101</v>
      </c>
      <c r="C45" s="182" t="s">
        <v>109</v>
      </c>
      <c r="D45" s="155"/>
      <c r="E45" s="185"/>
      <c r="F45" s="166"/>
      <c r="G45" s="107"/>
      <c r="H45" s="167"/>
      <c r="I45" s="167"/>
      <c r="J45" s="167"/>
      <c r="K45" s="156" t="s">
        <v>338</v>
      </c>
      <c r="L45" s="188" t="s">
        <v>110</v>
      </c>
      <c r="M45" s="25" t="s">
        <v>57</v>
      </c>
      <c r="N45" s="49">
        <v>8907500</v>
      </c>
      <c r="O45" s="26">
        <v>8907384.7100000009</v>
      </c>
      <c r="P45" s="246" t="s">
        <v>388</v>
      </c>
      <c r="Q45" s="26"/>
      <c r="R45" s="26">
        <v>1241236.448672388</v>
      </c>
      <c r="S45" s="175">
        <f t="shared" si="2"/>
        <v>8907384.7100000009</v>
      </c>
      <c r="T45" s="158" t="s">
        <v>111</v>
      </c>
      <c r="U45" s="292"/>
      <c r="V45" s="290"/>
    </row>
    <row r="46" spans="1:22" s="291" customFormat="1" ht="78.75" customHeight="1" outlineLevel="1" thickBot="1" x14ac:dyDescent="0.3">
      <c r="A46" s="152">
        <v>28</v>
      </c>
      <c r="B46" s="153" t="s">
        <v>94</v>
      </c>
      <c r="C46" s="171" t="s">
        <v>109</v>
      </c>
      <c r="D46" s="172"/>
      <c r="E46" s="54"/>
      <c r="F46" s="175"/>
      <c r="G46" s="109"/>
      <c r="H46" s="178"/>
      <c r="I46" s="178"/>
      <c r="J46" s="178"/>
      <c r="K46" s="156" t="s">
        <v>339</v>
      </c>
      <c r="L46" s="55" t="s">
        <v>110</v>
      </c>
      <c r="M46" s="54" t="s">
        <v>57</v>
      </c>
      <c r="N46" s="56">
        <v>21092500</v>
      </c>
      <c r="O46" s="26">
        <v>21092210.790000003</v>
      </c>
      <c r="P46" s="247"/>
      <c r="Q46" s="26"/>
      <c r="R46" s="26">
        <v>3081286.0102244308</v>
      </c>
      <c r="S46" s="174">
        <f t="shared" si="2"/>
        <v>21092210.790000003</v>
      </c>
      <c r="T46" s="158" t="s">
        <v>112</v>
      </c>
      <c r="U46" s="292"/>
    </row>
    <row r="47" spans="1:22" s="293" customFormat="1" ht="15" customHeight="1" x14ac:dyDescent="0.25">
      <c r="A47" s="209" t="s">
        <v>121</v>
      </c>
      <c r="B47" s="210"/>
      <c r="C47" s="210"/>
      <c r="D47" s="223" t="s">
        <v>35</v>
      </c>
      <c r="E47" s="223"/>
      <c r="F47" s="223"/>
      <c r="G47" s="223"/>
      <c r="H47" s="223"/>
      <c r="I47" s="223"/>
      <c r="J47" s="223"/>
      <c r="K47" s="223"/>
      <c r="L47" s="223"/>
      <c r="M47" s="57"/>
      <c r="N47" s="58">
        <f>SUMIF($M$5:$M$46,D47,$N$5:$N$46)</f>
        <v>275755742.28000003</v>
      </c>
      <c r="O47" s="58">
        <f>SUMIF($M$5:$M$46,D47,$O$5:$O$46)</f>
        <v>97929055.540000007</v>
      </c>
      <c r="P47" s="58"/>
      <c r="Q47" s="58">
        <f>SUMIF($M$5:$M$46,D47,$Q$5:$Q$46)</f>
        <v>31239706.74381711</v>
      </c>
      <c r="R47" s="58">
        <f>SUMIF($M$5:$M$46,D47,$R$5:$R$46)</f>
        <v>14215260.842319401</v>
      </c>
      <c r="S47" s="58">
        <f>SUMIF($M$5:$M$46,D47,$S$5:$S$46)</f>
        <v>66689348.796182901</v>
      </c>
      <c r="T47" s="115"/>
      <c r="U47" s="292"/>
    </row>
    <row r="48" spans="1:22" s="293" customFormat="1" ht="15" customHeight="1" x14ac:dyDescent="0.25">
      <c r="A48" s="200"/>
      <c r="B48" s="201"/>
      <c r="C48" s="201"/>
      <c r="D48" s="216" t="s">
        <v>3</v>
      </c>
      <c r="E48" s="216"/>
      <c r="F48" s="216"/>
      <c r="G48" s="216"/>
      <c r="H48" s="216"/>
      <c r="I48" s="216"/>
      <c r="J48" s="216"/>
      <c r="K48" s="216"/>
      <c r="L48" s="216"/>
      <c r="M48" s="60"/>
      <c r="N48" s="61">
        <f>SUMIF($M$5:$M$46,D48,$N$5:$N$46)</f>
        <v>50705739545.900002</v>
      </c>
      <c r="O48" s="61">
        <f>SUMIF($M$5:$M$46,D48,$O$5:$O$46)</f>
        <v>69376227945.899994</v>
      </c>
      <c r="P48" s="61"/>
      <c r="Q48" s="61">
        <f>SUMIF($M$5:$M$46,D48,$Q$5:$Q$46)</f>
        <v>9301742478.8763199</v>
      </c>
      <c r="R48" s="61">
        <f>SUMIF($M$5:$M$46,D48,$R$5:$R$46)</f>
        <v>10180139793.735008</v>
      </c>
      <c r="S48" s="61">
        <f>SUMIF($M$5:$M$46,D48,$S$5:$S$46)</f>
        <v>60074485467.023682</v>
      </c>
      <c r="T48" s="116"/>
      <c r="U48" s="292"/>
    </row>
    <row r="49" spans="1:936" s="293" customFormat="1" ht="15" customHeight="1" x14ac:dyDescent="0.25">
      <c r="A49" s="200"/>
      <c r="B49" s="201"/>
      <c r="C49" s="201"/>
      <c r="D49" s="216" t="s">
        <v>57</v>
      </c>
      <c r="E49" s="216"/>
      <c r="F49" s="216"/>
      <c r="G49" s="216"/>
      <c r="H49" s="216"/>
      <c r="I49" s="216"/>
      <c r="J49" s="216"/>
      <c r="K49" s="216"/>
      <c r="L49" s="216"/>
      <c r="M49" s="60"/>
      <c r="N49" s="61">
        <f>SUMIF($M$5:$M$46,D49,$N$5:$N$46)</f>
        <v>443654882.94000006</v>
      </c>
      <c r="O49" s="61">
        <f>SUMIF($M$5:$M$46,D49,$O$5:$O$46)</f>
        <v>322285571.61000001</v>
      </c>
      <c r="P49" s="61"/>
      <c r="Q49" s="61">
        <f>SUMIF($M$5:$M$46,D49,$Q$5:$Q$46)</f>
        <v>83901997.961959258</v>
      </c>
      <c r="R49" s="61">
        <f>SUMIF($M$5:$M$46,D49,$R$5:$R$46)</f>
        <v>42173801.99015829</v>
      </c>
      <c r="S49" s="61">
        <f>SUMIF($M$5:$M$46,D49,$S$5:$S$46)</f>
        <v>238383573.64804077</v>
      </c>
      <c r="T49" s="116"/>
      <c r="U49" s="292"/>
    </row>
    <row r="50" spans="1:936" s="293" customFormat="1" ht="15" customHeight="1" x14ac:dyDescent="0.25">
      <c r="A50" s="200"/>
      <c r="B50" s="201"/>
      <c r="C50" s="201"/>
      <c r="D50" s="218" t="s">
        <v>77</v>
      </c>
      <c r="E50" s="218"/>
      <c r="F50" s="218"/>
      <c r="G50" s="218"/>
      <c r="H50" s="218"/>
      <c r="I50" s="218"/>
      <c r="J50" s="218"/>
      <c r="K50" s="218"/>
      <c r="L50" s="218"/>
      <c r="M50" s="62"/>
      <c r="N50" s="63">
        <f>SUMIF($M$5:$M$46,D50,$N$5:$N$46)</f>
        <v>31777311969</v>
      </c>
      <c r="O50" s="63">
        <f>SUMIF($M$5:$M$46,D50,$O$5:$O$46)</f>
        <v>31859249643</v>
      </c>
      <c r="P50" s="63"/>
      <c r="Q50" s="63">
        <f>SUMIF($M$5:$M$46,D50,$Q$5:$Q$46)</f>
        <v>11038487466.404823</v>
      </c>
      <c r="R50" s="63">
        <f>SUMIF($M$5:$M$46,D50,$R$5:$R$46)</f>
        <v>3402828724.9202366</v>
      </c>
      <c r="S50" s="63">
        <f>SUMIF($M$5:$M$46,D50,$S$5:$S$46)</f>
        <v>20820762176.595181</v>
      </c>
      <c r="T50" s="117"/>
      <c r="U50" s="292"/>
    </row>
    <row r="51" spans="1:936" s="293" customFormat="1" ht="15" customHeight="1" thickBot="1" x14ac:dyDescent="0.3">
      <c r="A51" s="200"/>
      <c r="B51" s="201"/>
      <c r="C51" s="201"/>
      <c r="D51" s="206" t="s">
        <v>67</v>
      </c>
      <c r="E51" s="207"/>
      <c r="F51" s="207"/>
      <c r="G51" s="207"/>
      <c r="H51" s="207"/>
      <c r="I51" s="207"/>
      <c r="J51" s="207"/>
      <c r="K51" s="207"/>
      <c r="L51" s="208"/>
      <c r="M51" s="64"/>
      <c r="N51" s="65">
        <f>SUMIF($M$5:$M$46,D51,$N$5:$N$46)</f>
        <v>24086688</v>
      </c>
      <c r="O51" s="65">
        <f>SUMIF($M$5:$M$46,D51,$O$5:$O$46)</f>
        <v>18496922.612149809</v>
      </c>
      <c r="P51" s="65"/>
      <c r="Q51" s="65">
        <f>SUMIF($M$5:$M$46,D51,$Q$5:$Q$46)</f>
        <v>2951863.7028913228</v>
      </c>
      <c r="R51" s="65">
        <f>SUMIF($M$5:$M$46,D51,$R$5:$R$46)</f>
        <v>2210496.0583513039</v>
      </c>
      <c r="S51" s="65">
        <f>SUMIF($M$5:$M$46,D51,$S$5:$S$46)</f>
        <v>15545058.909258485</v>
      </c>
      <c r="T51" s="118"/>
      <c r="U51" s="292"/>
    </row>
    <row r="52" spans="1:936" s="13" customFormat="1" ht="78" customHeight="1" outlineLevel="1" x14ac:dyDescent="0.25">
      <c r="A52" s="151">
        <v>29</v>
      </c>
      <c r="B52" s="170" t="s">
        <v>122</v>
      </c>
      <c r="C52" s="153" t="s">
        <v>123</v>
      </c>
      <c r="D52" s="154" t="s">
        <v>124</v>
      </c>
      <c r="E52" s="25" t="s">
        <v>35</v>
      </c>
      <c r="F52" s="176">
        <v>5000000</v>
      </c>
      <c r="G52" s="176">
        <v>5000000</v>
      </c>
      <c r="H52" s="165" t="s">
        <v>126</v>
      </c>
      <c r="I52" s="105">
        <v>1041667</v>
      </c>
      <c r="J52" s="176">
        <f>G52-I52</f>
        <v>3958333</v>
      </c>
      <c r="K52" s="156" t="s">
        <v>340</v>
      </c>
      <c r="L52" s="156" t="s">
        <v>125</v>
      </c>
      <c r="M52" s="25" t="s">
        <v>35</v>
      </c>
      <c r="N52" s="188">
        <v>5000000</v>
      </c>
      <c r="O52" s="188">
        <v>5000000</v>
      </c>
      <c r="P52" s="165" t="s">
        <v>126</v>
      </c>
      <c r="Q52" s="188">
        <f>4166666.69+208333.33</f>
        <v>4375000.0199999996</v>
      </c>
      <c r="R52" s="188">
        <v>553011.29</v>
      </c>
      <c r="S52" s="188">
        <f t="shared" ref="S52:S57" si="3">O52-Q52</f>
        <v>624999.98000000045</v>
      </c>
      <c r="T52" s="159" t="s">
        <v>82</v>
      </c>
      <c r="U52" s="12"/>
    </row>
    <row r="53" spans="1:936" s="13" customFormat="1" ht="71.25" customHeight="1" outlineLevel="1" x14ac:dyDescent="0.25">
      <c r="A53" s="160">
        <v>30</v>
      </c>
      <c r="B53" s="238" t="s">
        <v>127</v>
      </c>
      <c r="C53" s="161" t="s">
        <v>128</v>
      </c>
      <c r="D53" s="163" t="s">
        <v>124</v>
      </c>
      <c r="E53" s="185" t="s">
        <v>35</v>
      </c>
      <c r="F53" s="166">
        <v>5000000</v>
      </c>
      <c r="G53" s="166">
        <f>3302053.81+58000+43500</f>
        <v>3403553.81</v>
      </c>
      <c r="H53" s="29" t="s">
        <v>126</v>
      </c>
      <c r="I53" s="166">
        <v>0</v>
      </c>
      <c r="J53" s="166">
        <f>G53-I53</f>
        <v>3403553.81</v>
      </c>
      <c r="K53" s="162" t="s">
        <v>341</v>
      </c>
      <c r="L53" s="162" t="s">
        <v>129</v>
      </c>
      <c r="M53" s="185" t="s">
        <v>35</v>
      </c>
      <c r="N53" s="26">
        <v>5000000</v>
      </c>
      <c r="O53" s="26">
        <v>5000000</v>
      </c>
      <c r="P53" s="164" t="s">
        <v>126</v>
      </c>
      <c r="Q53" s="26">
        <f>3125000+208333.33</f>
        <v>3333333.33</v>
      </c>
      <c r="R53" s="26">
        <v>320254.8</v>
      </c>
      <c r="S53" s="26">
        <f t="shared" si="3"/>
        <v>1666666.67</v>
      </c>
      <c r="T53" s="227" t="s">
        <v>82</v>
      </c>
      <c r="U53" s="12"/>
    </row>
    <row r="54" spans="1:936" s="13" customFormat="1" ht="71.25" customHeight="1" outlineLevel="1" x14ac:dyDescent="0.25">
      <c r="A54" s="160">
        <v>31</v>
      </c>
      <c r="B54" s="231"/>
      <c r="C54" s="161"/>
      <c r="D54" s="163"/>
      <c r="E54" s="185"/>
      <c r="F54" s="166"/>
      <c r="G54" s="166"/>
      <c r="H54" s="29"/>
      <c r="I54" s="166"/>
      <c r="J54" s="166"/>
      <c r="K54" s="162"/>
      <c r="L54" s="162"/>
      <c r="M54" s="53" t="s">
        <v>3</v>
      </c>
      <c r="N54" s="26"/>
      <c r="O54" s="26">
        <v>66094595</v>
      </c>
      <c r="P54" s="164"/>
      <c r="Q54" s="26">
        <f>6609471.44+6609433.4</f>
        <v>13218904.84</v>
      </c>
      <c r="R54" s="26">
        <v>1088882.5977352946</v>
      </c>
      <c r="S54" s="26">
        <f t="shared" si="3"/>
        <v>52875690.159999996</v>
      </c>
      <c r="T54" s="228"/>
      <c r="U54" s="12"/>
    </row>
    <row r="55" spans="1:936" s="13" customFormat="1" ht="55.5" customHeight="1" outlineLevel="1" x14ac:dyDescent="0.25">
      <c r="A55" s="152">
        <v>32</v>
      </c>
      <c r="B55" s="181" t="s">
        <v>130</v>
      </c>
      <c r="C55" s="182" t="s">
        <v>131</v>
      </c>
      <c r="D55" s="155" t="s">
        <v>132</v>
      </c>
      <c r="E55" s="185" t="s">
        <v>35</v>
      </c>
      <c r="F55" s="166">
        <v>5000000</v>
      </c>
      <c r="G55" s="166">
        <v>5000000</v>
      </c>
      <c r="H55" s="29" t="s">
        <v>467</v>
      </c>
      <c r="I55" s="28"/>
      <c r="J55" s="166">
        <f>G55-I55</f>
        <v>5000000</v>
      </c>
      <c r="K55" s="157" t="s">
        <v>342</v>
      </c>
      <c r="L55" s="157" t="s">
        <v>133</v>
      </c>
      <c r="M55" s="185" t="s">
        <v>35</v>
      </c>
      <c r="N55" s="26">
        <v>5000000</v>
      </c>
      <c r="O55" s="26">
        <v>5000000</v>
      </c>
      <c r="P55" s="29" t="s">
        <v>126</v>
      </c>
      <c r="Q55" s="26">
        <f>3227272.74+97124988.4/427.35</f>
        <v>3454545.4401287003</v>
      </c>
      <c r="R55" s="26">
        <f>'[2]Hashvark 03.05.11'!$M$87+'[2]Hashvark 03.05.11'!$T$87</f>
        <v>442023.43641151115</v>
      </c>
      <c r="S55" s="26">
        <f t="shared" si="3"/>
        <v>1545454.5598712997</v>
      </c>
      <c r="T55" s="114" t="s">
        <v>82</v>
      </c>
      <c r="U55" s="12"/>
    </row>
    <row r="56" spans="1:936" s="13" customFormat="1" ht="57" customHeight="1" outlineLevel="1" x14ac:dyDescent="0.25">
      <c r="A56" s="236">
        <v>33</v>
      </c>
      <c r="B56" s="238" t="s">
        <v>134</v>
      </c>
      <c r="C56" s="225" t="s">
        <v>135</v>
      </c>
      <c r="D56" s="163" t="s">
        <v>132</v>
      </c>
      <c r="E56" s="53" t="s">
        <v>35</v>
      </c>
      <c r="F56" s="174">
        <v>5000000</v>
      </c>
      <c r="G56" s="174">
        <v>2000000</v>
      </c>
      <c r="H56" s="164" t="s">
        <v>468</v>
      </c>
      <c r="I56" s="174">
        <v>0</v>
      </c>
      <c r="J56" s="174">
        <f>G56-I56</f>
        <v>2000000</v>
      </c>
      <c r="K56" s="162" t="s">
        <v>343</v>
      </c>
      <c r="L56" s="162" t="s">
        <v>136</v>
      </c>
      <c r="M56" s="53" t="s">
        <v>35</v>
      </c>
      <c r="N56" s="187">
        <v>5000000</v>
      </c>
      <c r="O56" s="26">
        <v>3000000</v>
      </c>
      <c r="P56" s="52" t="s">
        <v>290</v>
      </c>
      <c r="Q56" s="26">
        <v>676724.13793103443</v>
      </c>
      <c r="R56" s="26">
        <v>222742.90472119639</v>
      </c>
      <c r="S56" s="187">
        <f t="shared" si="3"/>
        <v>2323275.8620689656</v>
      </c>
      <c r="T56" s="227" t="s">
        <v>82</v>
      </c>
      <c r="U56" s="12"/>
    </row>
    <row r="57" spans="1:936" s="13" customFormat="1" ht="57" customHeight="1" outlineLevel="1" thickBot="1" x14ac:dyDescent="0.3">
      <c r="A57" s="242"/>
      <c r="B57" s="243"/>
      <c r="C57" s="244"/>
      <c r="D57" s="163" t="s">
        <v>132</v>
      </c>
      <c r="E57" s="53" t="s">
        <v>35</v>
      </c>
      <c r="F57" s="174">
        <v>5000000</v>
      </c>
      <c r="G57" s="174">
        <v>2000000</v>
      </c>
      <c r="H57" s="164" t="s">
        <v>468</v>
      </c>
      <c r="I57" s="174">
        <v>0</v>
      </c>
      <c r="J57" s="174">
        <f>G57-I57</f>
        <v>2000000</v>
      </c>
      <c r="K57" s="162" t="s">
        <v>343</v>
      </c>
      <c r="L57" s="162" t="s">
        <v>273</v>
      </c>
      <c r="M57" s="53" t="s">
        <v>3</v>
      </c>
      <c r="N57" s="187"/>
      <c r="O57" s="26">
        <v>69055257.109999999</v>
      </c>
      <c r="P57" s="52">
        <v>1.404E-2</v>
      </c>
      <c r="Q57" s="26">
        <v>9751561.9283781946</v>
      </c>
      <c r="R57" s="26">
        <v>1328413.7934904536</v>
      </c>
      <c r="S57" s="187">
        <f t="shared" si="3"/>
        <v>59303695.181621805</v>
      </c>
      <c r="T57" s="245"/>
      <c r="U57" s="12"/>
    </row>
    <row r="58" spans="1:936" s="294" customFormat="1" ht="15" customHeight="1" x14ac:dyDescent="0.25">
      <c r="A58" s="209" t="s">
        <v>137</v>
      </c>
      <c r="B58" s="210"/>
      <c r="C58" s="210"/>
      <c r="D58" s="223" t="s">
        <v>35</v>
      </c>
      <c r="E58" s="223"/>
      <c r="F58" s="223"/>
      <c r="G58" s="223"/>
      <c r="H58" s="223"/>
      <c r="I58" s="223"/>
      <c r="J58" s="223"/>
      <c r="K58" s="223"/>
      <c r="L58" s="223"/>
      <c r="M58" s="57"/>
      <c r="N58" s="58">
        <f>SUMIF($M$52:$M$57,D58,$N$52:$N$57)</f>
        <v>20000000</v>
      </c>
      <c r="O58" s="58">
        <f>SUMIF($M$52:$M$57,D58,$O$52:$O$57)</f>
        <v>18000000</v>
      </c>
      <c r="P58" s="66"/>
      <c r="Q58" s="58">
        <f>SUMIF($M$52:$M$57,D58,$Q$52:$Q$57)</f>
        <v>11839602.928059734</v>
      </c>
      <c r="R58" s="58">
        <f>SUMIF($M$52:$M$57,D58,$R$52:$R$57)</f>
        <v>1538032.4311327077</v>
      </c>
      <c r="S58" s="58">
        <f>SUMIF($M$52:$M$57,D58,$S$52:$S$57)</f>
        <v>6160397.0719402656</v>
      </c>
      <c r="T58" s="115"/>
      <c r="U58" s="292"/>
      <c r="V58" s="293"/>
      <c r="W58" s="293"/>
      <c r="X58" s="293"/>
      <c r="Y58" s="293"/>
      <c r="Z58" s="293"/>
      <c r="AA58" s="293"/>
      <c r="AB58" s="293"/>
      <c r="AC58" s="293"/>
      <c r="AD58" s="293"/>
      <c r="AE58" s="293"/>
      <c r="AF58" s="293"/>
      <c r="AG58" s="293"/>
      <c r="AH58" s="293"/>
      <c r="AI58" s="293"/>
      <c r="AJ58" s="293"/>
      <c r="AK58" s="293"/>
      <c r="AL58" s="293"/>
      <c r="AM58" s="293"/>
      <c r="AN58" s="293"/>
      <c r="AO58" s="293"/>
      <c r="AP58" s="293"/>
      <c r="AQ58" s="293"/>
      <c r="AR58" s="293"/>
      <c r="AS58" s="293"/>
      <c r="AT58" s="293"/>
      <c r="AU58" s="293"/>
      <c r="AV58" s="293"/>
      <c r="AW58" s="293"/>
      <c r="AX58" s="293"/>
      <c r="AY58" s="293"/>
      <c r="AZ58" s="293"/>
      <c r="BA58" s="293"/>
      <c r="BB58" s="293"/>
      <c r="BC58" s="293"/>
      <c r="BD58" s="293"/>
      <c r="BE58" s="293"/>
      <c r="BF58" s="293"/>
      <c r="BG58" s="293"/>
      <c r="BH58" s="293"/>
      <c r="BI58" s="293"/>
      <c r="BJ58" s="293"/>
      <c r="BK58" s="293"/>
      <c r="BL58" s="293"/>
      <c r="BM58" s="293"/>
      <c r="BN58" s="293"/>
      <c r="BO58" s="293"/>
      <c r="BP58" s="293"/>
      <c r="BQ58" s="293"/>
      <c r="BR58" s="293"/>
      <c r="BS58" s="293"/>
      <c r="BT58" s="293"/>
      <c r="BU58" s="293"/>
      <c r="BV58" s="293"/>
      <c r="BW58" s="293"/>
      <c r="BX58" s="293"/>
      <c r="BY58" s="293"/>
      <c r="BZ58" s="293"/>
      <c r="CA58" s="293"/>
      <c r="CB58" s="293"/>
      <c r="CC58" s="293"/>
      <c r="CD58" s="293"/>
      <c r="CE58" s="293"/>
      <c r="CF58" s="293"/>
      <c r="CG58" s="293"/>
      <c r="CH58" s="293"/>
      <c r="CI58" s="293"/>
      <c r="CJ58" s="293"/>
      <c r="CK58" s="293"/>
      <c r="CL58" s="293"/>
      <c r="CM58" s="293"/>
      <c r="CN58" s="293"/>
      <c r="CO58" s="293"/>
      <c r="CP58" s="293"/>
      <c r="CQ58" s="293"/>
      <c r="CR58" s="293"/>
      <c r="CS58" s="293"/>
      <c r="CT58" s="293"/>
      <c r="CU58" s="293"/>
      <c r="CV58" s="293"/>
      <c r="CW58" s="293"/>
      <c r="CX58" s="293"/>
      <c r="CY58" s="293"/>
      <c r="CZ58" s="293"/>
      <c r="DA58" s="293"/>
      <c r="DB58" s="293"/>
      <c r="DC58" s="293"/>
      <c r="DD58" s="293"/>
      <c r="DE58" s="293"/>
      <c r="DF58" s="293"/>
      <c r="DG58" s="293"/>
      <c r="DH58" s="293"/>
      <c r="DI58" s="293"/>
      <c r="DJ58" s="293"/>
      <c r="DK58" s="293"/>
      <c r="DL58" s="293"/>
      <c r="DM58" s="293"/>
      <c r="DN58" s="293"/>
      <c r="DO58" s="293"/>
      <c r="DP58" s="293"/>
      <c r="DQ58" s="293"/>
      <c r="DR58" s="293"/>
      <c r="DS58" s="293"/>
      <c r="DT58" s="293"/>
      <c r="DU58" s="293"/>
      <c r="DV58" s="293"/>
      <c r="DW58" s="293"/>
      <c r="DX58" s="293"/>
      <c r="DY58" s="293"/>
      <c r="DZ58" s="293"/>
      <c r="EA58" s="293"/>
      <c r="EB58" s="293"/>
      <c r="EC58" s="293"/>
      <c r="ED58" s="293"/>
      <c r="EE58" s="293"/>
      <c r="EF58" s="293"/>
      <c r="EG58" s="293"/>
      <c r="EH58" s="293"/>
      <c r="EI58" s="293"/>
      <c r="EJ58" s="293"/>
      <c r="EK58" s="293"/>
      <c r="EL58" s="293"/>
      <c r="EM58" s="293"/>
      <c r="EN58" s="293"/>
      <c r="EO58" s="293"/>
      <c r="EP58" s="293"/>
      <c r="EQ58" s="293"/>
      <c r="ER58" s="293"/>
      <c r="ES58" s="293"/>
      <c r="ET58" s="293"/>
      <c r="EU58" s="293"/>
      <c r="EV58" s="293"/>
      <c r="EW58" s="293"/>
      <c r="EX58" s="293"/>
      <c r="EY58" s="293"/>
      <c r="EZ58" s="293"/>
      <c r="FA58" s="293"/>
      <c r="FB58" s="293"/>
      <c r="FC58" s="293"/>
      <c r="FD58" s="293"/>
      <c r="FE58" s="293"/>
      <c r="FF58" s="293"/>
      <c r="FG58" s="293"/>
      <c r="FH58" s="293"/>
      <c r="FI58" s="293"/>
      <c r="FJ58" s="293"/>
      <c r="FK58" s="293"/>
      <c r="FL58" s="293"/>
      <c r="FM58" s="293"/>
      <c r="FN58" s="293"/>
      <c r="FO58" s="293"/>
      <c r="FP58" s="293"/>
      <c r="FQ58" s="293"/>
      <c r="FR58" s="293"/>
      <c r="FS58" s="293"/>
      <c r="FT58" s="293"/>
      <c r="FU58" s="293"/>
      <c r="FV58" s="293"/>
      <c r="FW58" s="293"/>
      <c r="FX58" s="293"/>
      <c r="FY58" s="293"/>
      <c r="FZ58" s="293"/>
      <c r="GA58" s="293"/>
      <c r="GB58" s="293"/>
      <c r="GC58" s="293"/>
      <c r="GD58" s="293"/>
      <c r="GE58" s="293"/>
      <c r="GF58" s="293"/>
      <c r="GG58" s="293"/>
      <c r="GH58" s="293"/>
      <c r="GI58" s="293"/>
      <c r="GJ58" s="293"/>
      <c r="GK58" s="293"/>
      <c r="GL58" s="293"/>
      <c r="GM58" s="293"/>
      <c r="GN58" s="293"/>
      <c r="GO58" s="293"/>
      <c r="GP58" s="293"/>
      <c r="GQ58" s="293"/>
      <c r="GR58" s="293"/>
      <c r="GS58" s="293"/>
      <c r="GT58" s="293"/>
      <c r="GU58" s="293"/>
      <c r="GV58" s="293"/>
      <c r="GW58" s="293"/>
      <c r="GX58" s="293"/>
      <c r="GY58" s="293"/>
      <c r="GZ58" s="293"/>
      <c r="HA58" s="293"/>
      <c r="HB58" s="293"/>
      <c r="HC58" s="293"/>
      <c r="HD58" s="293"/>
      <c r="HE58" s="293"/>
      <c r="HF58" s="293"/>
      <c r="HG58" s="293"/>
      <c r="HH58" s="293"/>
      <c r="HI58" s="293"/>
      <c r="HJ58" s="293"/>
      <c r="HK58" s="293"/>
      <c r="HL58" s="293"/>
      <c r="HM58" s="293"/>
      <c r="HN58" s="293"/>
      <c r="HO58" s="293"/>
      <c r="HP58" s="293"/>
      <c r="HQ58" s="293"/>
      <c r="HR58" s="293"/>
      <c r="HS58" s="293"/>
      <c r="HT58" s="293"/>
      <c r="HU58" s="293"/>
      <c r="HV58" s="293"/>
      <c r="HW58" s="293"/>
      <c r="HX58" s="293"/>
      <c r="HY58" s="293"/>
      <c r="HZ58" s="293"/>
      <c r="IA58" s="293"/>
      <c r="IB58" s="293"/>
      <c r="IC58" s="293"/>
      <c r="ID58" s="293"/>
      <c r="IE58" s="293"/>
      <c r="IF58" s="293"/>
      <c r="IG58" s="293"/>
      <c r="IH58" s="293"/>
      <c r="II58" s="293"/>
      <c r="IJ58" s="293"/>
      <c r="IK58" s="293"/>
      <c r="IL58" s="293"/>
      <c r="IM58" s="293"/>
      <c r="IN58" s="293"/>
      <c r="IO58" s="293"/>
      <c r="IP58" s="293"/>
      <c r="IQ58" s="293"/>
      <c r="IR58" s="293"/>
      <c r="IS58" s="293"/>
      <c r="IT58" s="293"/>
      <c r="IU58" s="293"/>
      <c r="IV58" s="293"/>
      <c r="IW58" s="293"/>
      <c r="IX58" s="293"/>
      <c r="IY58" s="293"/>
      <c r="IZ58" s="293"/>
      <c r="JA58" s="293"/>
      <c r="JB58" s="293"/>
      <c r="JC58" s="293"/>
      <c r="JD58" s="293"/>
      <c r="JE58" s="293"/>
      <c r="JF58" s="293"/>
      <c r="JG58" s="293"/>
      <c r="JH58" s="293"/>
      <c r="JI58" s="293"/>
      <c r="JJ58" s="293"/>
      <c r="JK58" s="293"/>
      <c r="JL58" s="293"/>
      <c r="JM58" s="293"/>
      <c r="JN58" s="293"/>
      <c r="JO58" s="293"/>
      <c r="JP58" s="293"/>
      <c r="JQ58" s="293"/>
      <c r="JR58" s="293"/>
      <c r="JS58" s="293"/>
      <c r="JT58" s="293"/>
      <c r="JU58" s="293"/>
      <c r="JV58" s="293"/>
      <c r="JW58" s="293"/>
      <c r="JX58" s="293"/>
      <c r="JY58" s="293"/>
      <c r="JZ58" s="293"/>
      <c r="KA58" s="293"/>
      <c r="KB58" s="293"/>
      <c r="KC58" s="293"/>
      <c r="KD58" s="293"/>
      <c r="KE58" s="293"/>
      <c r="KF58" s="293"/>
      <c r="KG58" s="293"/>
      <c r="KH58" s="293"/>
      <c r="KI58" s="293"/>
      <c r="KJ58" s="293"/>
      <c r="KK58" s="293"/>
      <c r="KL58" s="293"/>
      <c r="KM58" s="293"/>
      <c r="KN58" s="293"/>
      <c r="KO58" s="293"/>
      <c r="KP58" s="293"/>
      <c r="KQ58" s="293"/>
      <c r="KR58" s="293"/>
      <c r="KS58" s="293"/>
      <c r="KT58" s="293"/>
      <c r="KU58" s="293"/>
      <c r="KV58" s="293"/>
      <c r="KW58" s="293"/>
      <c r="KX58" s="293"/>
      <c r="KY58" s="293"/>
      <c r="KZ58" s="293"/>
      <c r="LA58" s="293"/>
      <c r="LB58" s="293"/>
      <c r="LC58" s="293"/>
      <c r="LD58" s="293"/>
      <c r="LE58" s="293"/>
      <c r="LF58" s="293"/>
      <c r="LG58" s="293"/>
      <c r="LH58" s="293"/>
      <c r="LI58" s="293"/>
      <c r="LJ58" s="293"/>
      <c r="LK58" s="293"/>
      <c r="LL58" s="293"/>
      <c r="LM58" s="293"/>
      <c r="LN58" s="293"/>
      <c r="LO58" s="293"/>
      <c r="LP58" s="293"/>
      <c r="LQ58" s="293"/>
      <c r="LR58" s="293"/>
      <c r="LS58" s="293"/>
      <c r="LT58" s="293"/>
      <c r="LU58" s="293"/>
      <c r="LV58" s="293"/>
      <c r="LW58" s="293"/>
      <c r="LX58" s="293"/>
      <c r="LY58" s="293"/>
      <c r="LZ58" s="293"/>
      <c r="MA58" s="293"/>
      <c r="MB58" s="293"/>
      <c r="MC58" s="293"/>
      <c r="MD58" s="293"/>
      <c r="ME58" s="293"/>
      <c r="MF58" s="293"/>
      <c r="MG58" s="293"/>
      <c r="MH58" s="293"/>
      <c r="MI58" s="293"/>
      <c r="MJ58" s="293"/>
      <c r="MK58" s="293"/>
      <c r="ML58" s="293"/>
      <c r="MM58" s="293"/>
      <c r="MN58" s="293"/>
      <c r="MO58" s="293"/>
      <c r="MP58" s="293"/>
      <c r="MQ58" s="293"/>
      <c r="MR58" s="293"/>
      <c r="MS58" s="293"/>
      <c r="MT58" s="293"/>
      <c r="MU58" s="293"/>
      <c r="MV58" s="293"/>
      <c r="MW58" s="293"/>
      <c r="MX58" s="293"/>
      <c r="MY58" s="293"/>
      <c r="MZ58" s="293"/>
      <c r="NA58" s="293"/>
      <c r="NB58" s="293"/>
      <c r="NC58" s="293"/>
      <c r="ND58" s="293"/>
      <c r="NE58" s="293"/>
      <c r="NF58" s="293"/>
      <c r="NG58" s="293"/>
      <c r="NH58" s="293"/>
      <c r="NI58" s="293"/>
      <c r="NJ58" s="293"/>
      <c r="NK58" s="293"/>
      <c r="NL58" s="293"/>
      <c r="NM58" s="293"/>
      <c r="NN58" s="293"/>
      <c r="NO58" s="293"/>
      <c r="NP58" s="293"/>
      <c r="NQ58" s="293"/>
      <c r="NR58" s="293"/>
      <c r="NS58" s="293"/>
      <c r="NT58" s="293"/>
      <c r="NU58" s="293"/>
      <c r="NV58" s="293"/>
      <c r="NW58" s="293"/>
      <c r="NX58" s="293"/>
      <c r="NY58" s="293"/>
      <c r="NZ58" s="293"/>
      <c r="OA58" s="293"/>
      <c r="OB58" s="293"/>
      <c r="OC58" s="293"/>
      <c r="OD58" s="293"/>
      <c r="OE58" s="293"/>
      <c r="OF58" s="293"/>
      <c r="OG58" s="293"/>
      <c r="OH58" s="293"/>
      <c r="OI58" s="293"/>
      <c r="OJ58" s="293"/>
      <c r="OK58" s="293"/>
      <c r="OL58" s="293"/>
      <c r="OM58" s="293"/>
      <c r="ON58" s="293"/>
      <c r="OO58" s="293"/>
      <c r="OP58" s="293"/>
      <c r="OQ58" s="293"/>
      <c r="OR58" s="293"/>
      <c r="OS58" s="293"/>
      <c r="OT58" s="293"/>
      <c r="OU58" s="293"/>
      <c r="OV58" s="293"/>
      <c r="OW58" s="293"/>
      <c r="OX58" s="293"/>
      <c r="OY58" s="293"/>
      <c r="OZ58" s="293"/>
      <c r="PA58" s="293"/>
      <c r="PB58" s="293"/>
      <c r="PC58" s="293"/>
      <c r="PD58" s="293"/>
      <c r="PE58" s="293"/>
      <c r="PF58" s="293"/>
      <c r="PG58" s="293"/>
      <c r="PH58" s="293"/>
      <c r="PI58" s="293"/>
      <c r="PJ58" s="293"/>
      <c r="PK58" s="293"/>
      <c r="PL58" s="293"/>
      <c r="PM58" s="293"/>
      <c r="PN58" s="293"/>
      <c r="PO58" s="293"/>
      <c r="PP58" s="293"/>
      <c r="PQ58" s="293"/>
      <c r="PR58" s="293"/>
      <c r="PS58" s="293"/>
      <c r="PT58" s="293"/>
      <c r="PU58" s="293"/>
      <c r="PV58" s="293"/>
      <c r="PW58" s="293"/>
      <c r="PX58" s="293"/>
      <c r="PY58" s="293"/>
      <c r="PZ58" s="293"/>
      <c r="QA58" s="293"/>
      <c r="QB58" s="293"/>
      <c r="QC58" s="293"/>
      <c r="QD58" s="293"/>
      <c r="QE58" s="293"/>
      <c r="QF58" s="293"/>
      <c r="QG58" s="293"/>
      <c r="QH58" s="293"/>
      <c r="QI58" s="293"/>
      <c r="QJ58" s="293"/>
      <c r="QK58" s="293"/>
      <c r="QL58" s="293"/>
      <c r="QM58" s="293"/>
      <c r="QN58" s="293"/>
      <c r="QO58" s="293"/>
      <c r="QP58" s="293"/>
      <c r="QQ58" s="293"/>
      <c r="QR58" s="293"/>
      <c r="QS58" s="293"/>
      <c r="QT58" s="293"/>
      <c r="QU58" s="293"/>
      <c r="QV58" s="293"/>
      <c r="QW58" s="293"/>
      <c r="QX58" s="293"/>
      <c r="QY58" s="293"/>
      <c r="QZ58" s="293"/>
      <c r="RA58" s="293"/>
      <c r="RB58" s="293"/>
      <c r="RC58" s="293"/>
      <c r="RD58" s="293"/>
      <c r="RE58" s="293"/>
      <c r="RF58" s="293"/>
      <c r="RG58" s="293"/>
      <c r="RH58" s="293"/>
      <c r="RI58" s="293"/>
      <c r="RJ58" s="293"/>
      <c r="RK58" s="293"/>
      <c r="RL58" s="293"/>
      <c r="RM58" s="293"/>
      <c r="RN58" s="293"/>
      <c r="RO58" s="293"/>
      <c r="RP58" s="293"/>
      <c r="RQ58" s="293"/>
      <c r="RR58" s="293"/>
      <c r="RS58" s="293"/>
      <c r="RT58" s="293"/>
      <c r="RU58" s="293"/>
      <c r="RV58" s="293"/>
      <c r="RW58" s="293"/>
      <c r="RX58" s="293"/>
      <c r="RY58" s="293"/>
      <c r="RZ58" s="293"/>
      <c r="SA58" s="293"/>
      <c r="SB58" s="293"/>
      <c r="SC58" s="293"/>
      <c r="SD58" s="293"/>
      <c r="SE58" s="293"/>
      <c r="SF58" s="293"/>
      <c r="SG58" s="293"/>
      <c r="SH58" s="293"/>
      <c r="SI58" s="293"/>
      <c r="SJ58" s="293"/>
      <c r="SK58" s="293"/>
      <c r="SL58" s="293"/>
      <c r="SM58" s="293"/>
      <c r="SN58" s="293"/>
      <c r="SO58" s="293"/>
      <c r="SP58" s="293"/>
      <c r="SQ58" s="293"/>
      <c r="SR58" s="293"/>
      <c r="SS58" s="293"/>
      <c r="ST58" s="293"/>
      <c r="SU58" s="293"/>
      <c r="SV58" s="293"/>
      <c r="SW58" s="293"/>
      <c r="SX58" s="293"/>
      <c r="SY58" s="293"/>
      <c r="SZ58" s="293"/>
      <c r="TA58" s="293"/>
      <c r="TB58" s="293"/>
      <c r="TC58" s="293"/>
      <c r="TD58" s="293"/>
      <c r="TE58" s="293"/>
      <c r="TF58" s="293"/>
      <c r="TG58" s="293"/>
      <c r="TH58" s="293"/>
      <c r="TI58" s="293"/>
      <c r="TJ58" s="293"/>
      <c r="TK58" s="293"/>
      <c r="TL58" s="293"/>
      <c r="TM58" s="293"/>
      <c r="TN58" s="293"/>
      <c r="TO58" s="293"/>
      <c r="TP58" s="293"/>
      <c r="TQ58" s="293"/>
      <c r="TR58" s="293"/>
      <c r="TS58" s="293"/>
      <c r="TT58" s="293"/>
      <c r="TU58" s="293"/>
      <c r="TV58" s="293"/>
      <c r="TW58" s="293"/>
      <c r="TX58" s="293"/>
      <c r="TY58" s="293"/>
      <c r="TZ58" s="293"/>
      <c r="UA58" s="293"/>
      <c r="UB58" s="293"/>
      <c r="UC58" s="293"/>
      <c r="UD58" s="293"/>
      <c r="UE58" s="293"/>
      <c r="UF58" s="293"/>
      <c r="UG58" s="293"/>
      <c r="UH58" s="293"/>
      <c r="UI58" s="293"/>
      <c r="UJ58" s="293"/>
      <c r="UK58" s="293"/>
      <c r="UL58" s="293"/>
      <c r="UM58" s="293"/>
      <c r="UN58" s="293"/>
      <c r="UO58" s="293"/>
      <c r="UP58" s="293"/>
      <c r="UQ58" s="293"/>
      <c r="UR58" s="293"/>
      <c r="US58" s="293"/>
      <c r="UT58" s="293"/>
      <c r="UU58" s="293"/>
      <c r="UV58" s="293"/>
      <c r="UW58" s="293"/>
      <c r="UX58" s="293"/>
      <c r="UY58" s="293"/>
      <c r="UZ58" s="293"/>
      <c r="VA58" s="293"/>
      <c r="VB58" s="293"/>
      <c r="VC58" s="293"/>
      <c r="VD58" s="293"/>
      <c r="VE58" s="293"/>
      <c r="VF58" s="293"/>
      <c r="VG58" s="293"/>
      <c r="VH58" s="293"/>
      <c r="VI58" s="293"/>
      <c r="VJ58" s="293"/>
      <c r="VK58" s="293"/>
      <c r="VL58" s="293"/>
      <c r="VM58" s="293"/>
      <c r="VN58" s="293"/>
      <c r="VO58" s="293"/>
      <c r="VP58" s="293"/>
      <c r="VQ58" s="293"/>
      <c r="VR58" s="293"/>
      <c r="VS58" s="293"/>
      <c r="VT58" s="293"/>
      <c r="VU58" s="293"/>
      <c r="VV58" s="293"/>
      <c r="VW58" s="293"/>
      <c r="VX58" s="293"/>
      <c r="VY58" s="293"/>
      <c r="VZ58" s="293"/>
      <c r="WA58" s="293"/>
      <c r="WB58" s="293"/>
      <c r="WC58" s="293"/>
      <c r="WD58" s="293"/>
      <c r="WE58" s="293"/>
      <c r="WF58" s="293"/>
      <c r="WG58" s="293"/>
      <c r="WH58" s="293"/>
      <c r="WI58" s="293"/>
      <c r="WJ58" s="293"/>
      <c r="WK58" s="293"/>
      <c r="WL58" s="293"/>
      <c r="WM58" s="293"/>
      <c r="WN58" s="293"/>
      <c r="WO58" s="293"/>
      <c r="WP58" s="293"/>
      <c r="WQ58" s="293"/>
      <c r="WR58" s="293"/>
      <c r="WS58" s="293"/>
      <c r="WT58" s="293"/>
      <c r="WU58" s="293"/>
      <c r="WV58" s="293"/>
      <c r="WW58" s="293"/>
      <c r="WX58" s="293"/>
      <c r="WY58" s="293"/>
      <c r="WZ58" s="293"/>
      <c r="XA58" s="293"/>
      <c r="XB58" s="293"/>
      <c r="XC58" s="293"/>
      <c r="XD58" s="293"/>
      <c r="XE58" s="293"/>
      <c r="XF58" s="293"/>
      <c r="XG58" s="293"/>
      <c r="XH58" s="293"/>
      <c r="XI58" s="293"/>
      <c r="XJ58" s="293"/>
      <c r="XK58" s="293"/>
      <c r="XL58" s="293"/>
      <c r="XM58" s="293"/>
      <c r="XN58" s="293"/>
      <c r="XO58" s="293"/>
      <c r="XP58" s="293"/>
      <c r="XQ58" s="293"/>
      <c r="XR58" s="293"/>
      <c r="XS58" s="293"/>
      <c r="XT58" s="293"/>
      <c r="XU58" s="293"/>
      <c r="XV58" s="293"/>
      <c r="XW58" s="293"/>
      <c r="XX58" s="293"/>
      <c r="XY58" s="293"/>
      <c r="XZ58" s="293"/>
      <c r="YA58" s="293"/>
      <c r="YB58" s="293"/>
      <c r="YC58" s="293"/>
      <c r="YD58" s="293"/>
      <c r="YE58" s="293"/>
      <c r="YF58" s="293"/>
      <c r="YG58" s="293"/>
      <c r="YH58" s="293"/>
      <c r="YI58" s="293"/>
      <c r="YJ58" s="293"/>
      <c r="YK58" s="293"/>
      <c r="YL58" s="293"/>
      <c r="YM58" s="293"/>
      <c r="YN58" s="293"/>
      <c r="YO58" s="293"/>
      <c r="YP58" s="293"/>
      <c r="YQ58" s="293"/>
      <c r="YR58" s="293"/>
      <c r="YS58" s="293"/>
      <c r="YT58" s="293"/>
      <c r="YU58" s="293"/>
      <c r="YV58" s="293"/>
      <c r="YW58" s="293"/>
      <c r="YX58" s="293"/>
      <c r="YY58" s="293"/>
      <c r="YZ58" s="293"/>
      <c r="ZA58" s="293"/>
      <c r="ZB58" s="293"/>
      <c r="ZC58" s="293"/>
      <c r="ZD58" s="293"/>
      <c r="ZE58" s="293"/>
      <c r="ZF58" s="293"/>
      <c r="ZG58" s="293"/>
      <c r="ZH58" s="293"/>
      <c r="ZI58" s="293"/>
      <c r="ZJ58" s="293"/>
      <c r="ZK58" s="293"/>
      <c r="ZL58" s="293"/>
      <c r="ZM58" s="293"/>
      <c r="ZN58" s="293"/>
      <c r="ZO58" s="293"/>
      <c r="ZP58" s="293"/>
      <c r="ZQ58" s="293"/>
      <c r="ZR58" s="293"/>
      <c r="ZS58" s="293"/>
      <c r="ZT58" s="293"/>
      <c r="ZU58" s="293"/>
      <c r="ZV58" s="293"/>
      <c r="ZW58" s="293"/>
      <c r="ZX58" s="293"/>
      <c r="ZY58" s="293"/>
      <c r="ZZ58" s="293"/>
      <c r="AAA58" s="293"/>
      <c r="AAB58" s="293"/>
      <c r="AAC58" s="293"/>
      <c r="AAD58" s="293"/>
      <c r="AAE58" s="293"/>
      <c r="AAF58" s="293"/>
      <c r="AAG58" s="293"/>
      <c r="AAH58" s="293"/>
      <c r="AAI58" s="293"/>
      <c r="AAJ58" s="293"/>
      <c r="AAK58" s="293"/>
      <c r="AAL58" s="293"/>
      <c r="AAM58" s="293"/>
      <c r="AAN58" s="293"/>
      <c r="AAO58" s="293"/>
      <c r="AAP58" s="293"/>
      <c r="AAQ58" s="293"/>
      <c r="AAR58" s="293"/>
      <c r="AAS58" s="293"/>
      <c r="AAT58" s="293"/>
      <c r="AAU58" s="293"/>
      <c r="AAV58" s="293"/>
      <c r="AAW58" s="293"/>
      <c r="AAX58" s="293"/>
      <c r="AAY58" s="293"/>
      <c r="AAZ58" s="293"/>
      <c r="ABA58" s="293"/>
      <c r="ABB58" s="293"/>
      <c r="ABC58" s="293"/>
      <c r="ABD58" s="293"/>
      <c r="ABE58" s="293"/>
      <c r="ABF58" s="293"/>
      <c r="ABG58" s="293"/>
      <c r="ABH58" s="293"/>
      <c r="ABI58" s="293"/>
      <c r="ABJ58" s="293"/>
      <c r="ABK58" s="293"/>
      <c r="ABL58" s="293"/>
      <c r="ABM58" s="293"/>
      <c r="ABN58" s="293"/>
      <c r="ABO58" s="293"/>
      <c r="ABP58" s="293"/>
      <c r="ABQ58" s="293"/>
      <c r="ABR58" s="293"/>
      <c r="ABS58" s="293"/>
      <c r="ABT58" s="293"/>
      <c r="ABU58" s="293"/>
      <c r="ABV58" s="293"/>
      <c r="ABW58" s="293"/>
      <c r="ABX58" s="293"/>
      <c r="ABY58" s="293"/>
      <c r="ABZ58" s="293"/>
      <c r="ACA58" s="293"/>
      <c r="ACB58" s="293"/>
      <c r="ACC58" s="293"/>
      <c r="ACD58" s="293"/>
      <c r="ACE58" s="293"/>
      <c r="ACF58" s="293"/>
      <c r="ACG58" s="293"/>
      <c r="ACH58" s="293"/>
      <c r="ACI58" s="293"/>
      <c r="ACJ58" s="293"/>
      <c r="ACK58" s="293"/>
      <c r="ACL58" s="293"/>
      <c r="ACM58" s="293"/>
      <c r="ACN58" s="293"/>
      <c r="ACO58" s="293"/>
      <c r="ACP58" s="293"/>
      <c r="ACQ58" s="293"/>
      <c r="ACR58" s="293"/>
      <c r="ACS58" s="293"/>
      <c r="ACT58" s="293"/>
      <c r="ACU58" s="293"/>
      <c r="ACV58" s="293"/>
      <c r="ACW58" s="293"/>
      <c r="ACX58" s="293"/>
      <c r="ACY58" s="293"/>
      <c r="ACZ58" s="293"/>
      <c r="ADA58" s="293"/>
      <c r="ADB58" s="293"/>
      <c r="ADC58" s="293"/>
      <c r="ADD58" s="293"/>
      <c r="ADE58" s="293"/>
      <c r="ADF58" s="293"/>
      <c r="ADG58" s="293"/>
      <c r="ADH58" s="293"/>
      <c r="ADI58" s="293"/>
      <c r="ADJ58" s="293"/>
      <c r="ADK58" s="293"/>
      <c r="ADL58" s="293"/>
      <c r="ADM58" s="293"/>
      <c r="ADN58" s="293"/>
      <c r="ADO58" s="293"/>
      <c r="ADP58" s="293"/>
      <c r="ADQ58" s="293"/>
      <c r="ADR58" s="293"/>
      <c r="ADS58" s="293"/>
      <c r="ADT58" s="293"/>
      <c r="ADU58" s="293"/>
      <c r="ADV58" s="293"/>
      <c r="ADW58" s="293"/>
      <c r="ADX58" s="293"/>
      <c r="ADY58" s="293"/>
      <c r="ADZ58" s="293"/>
      <c r="AEA58" s="293"/>
      <c r="AEB58" s="293"/>
      <c r="AEC58" s="293"/>
      <c r="AED58" s="293"/>
      <c r="AEE58" s="293"/>
      <c r="AEF58" s="293"/>
      <c r="AEG58" s="293"/>
      <c r="AEH58" s="293"/>
      <c r="AEI58" s="293"/>
      <c r="AEJ58" s="293"/>
      <c r="AEK58" s="293"/>
      <c r="AEL58" s="293"/>
      <c r="AEM58" s="293"/>
      <c r="AEN58" s="293"/>
      <c r="AEO58" s="293"/>
      <c r="AEP58" s="293"/>
      <c r="AEQ58" s="293"/>
      <c r="AER58" s="293"/>
      <c r="AES58" s="293"/>
      <c r="AET58" s="293"/>
      <c r="AEU58" s="293"/>
      <c r="AEV58" s="293"/>
      <c r="AEW58" s="293"/>
      <c r="AEX58" s="293"/>
      <c r="AEY58" s="293"/>
      <c r="AEZ58" s="293"/>
      <c r="AFA58" s="293"/>
      <c r="AFB58" s="293"/>
      <c r="AFC58" s="293"/>
      <c r="AFD58" s="293"/>
      <c r="AFE58" s="293"/>
      <c r="AFF58" s="293"/>
      <c r="AFG58" s="293"/>
      <c r="AFH58" s="293"/>
      <c r="AFI58" s="293"/>
      <c r="AFJ58" s="293"/>
      <c r="AFK58" s="293"/>
      <c r="AFL58" s="293"/>
      <c r="AFM58" s="293"/>
      <c r="AFN58" s="293"/>
      <c r="AFO58" s="293"/>
      <c r="AFP58" s="293"/>
      <c r="AFQ58" s="293"/>
      <c r="AFR58" s="293"/>
      <c r="AFS58" s="293"/>
      <c r="AFT58" s="293"/>
      <c r="AFU58" s="293"/>
      <c r="AFV58" s="293"/>
      <c r="AFW58" s="293"/>
      <c r="AFX58" s="293"/>
      <c r="AFY58" s="293"/>
      <c r="AFZ58" s="293"/>
      <c r="AGA58" s="293"/>
      <c r="AGB58" s="293"/>
      <c r="AGC58" s="293"/>
      <c r="AGD58" s="293"/>
      <c r="AGE58" s="293"/>
      <c r="AGF58" s="293"/>
      <c r="AGG58" s="293"/>
      <c r="AGH58" s="293"/>
      <c r="AGI58" s="293"/>
      <c r="AGJ58" s="293"/>
      <c r="AGK58" s="293"/>
      <c r="AGL58" s="293"/>
      <c r="AGM58" s="293"/>
      <c r="AGN58" s="293"/>
      <c r="AGO58" s="293"/>
      <c r="AGP58" s="293"/>
      <c r="AGQ58" s="293"/>
      <c r="AGR58" s="293"/>
      <c r="AGS58" s="293"/>
      <c r="AGT58" s="293"/>
      <c r="AGU58" s="293"/>
      <c r="AGV58" s="293"/>
      <c r="AGW58" s="293"/>
      <c r="AGX58" s="293"/>
      <c r="AGY58" s="293"/>
      <c r="AGZ58" s="293"/>
      <c r="AHA58" s="293"/>
      <c r="AHB58" s="293"/>
      <c r="AHC58" s="293"/>
      <c r="AHD58" s="293"/>
      <c r="AHE58" s="293"/>
      <c r="AHF58" s="293"/>
      <c r="AHG58" s="293"/>
      <c r="AHH58" s="293"/>
      <c r="AHI58" s="293"/>
      <c r="AHJ58" s="293"/>
      <c r="AHK58" s="293"/>
      <c r="AHL58" s="293"/>
      <c r="AHM58" s="293"/>
      <c r="AHN58" s="293"/>
      <c r="AHO58" s="293"/>
      <c r="AHP58" s="293"/>
      <c r="AHQ58" s="293"/>
      <c r="AHR58" s="293"/>
      <c r="AHS58" s="293"/>
      <c r="AHT58" s="293"/>
      <c r="AHU58" s="293"/>
      <c r="AHV58" s="293"/>
      <c r="AHW58" s="293"/>
      <c r="AHX58" s="293"/>
      <c r="AHY58" s="293"/>
      <c r="AHZ58" s="293"/>
      <c r="AIA58" s="293"/>
      <c r="AIB58" s="293"/>
      <c r="AIC58" s="293"/>
      <c r="AID58" s="293"/>
      <c r="AIE58" s="293"/>
      <c r="AIF58" s="293"/>
      <c r="AIG58" s="293"/>
      <c r="AIH58" s="293"/>
      <c r="AII58" s="293"/>
      <c r="AIJ58" s="293"/>
      <c r="AIK58" s="293"/>
      <c r="AIL58" s="293"/>
      <c r="AIM58" s="293"/>
      <c r="AIN58" s="293"/>
      <c r="AIO58" s="293"/>
      <c r="AIP58" s="293"/>
      <c r="AIQ58" s="293"/>
      <c r="AIR58" s="293"/>
      <c r="AIS58" s="293"/>
      <c r="AIT58" s="293"/>
      <c r="AIU58" s="293"/>
      <c r="AIV58" s="293"/>
      <c r="AIW58" s="293"/>
      <c r="AIX58" s="293"/>
      <c r="AIY58" s="293"/>
      <c r="AIZ58" s="293"/>
    </row>
    <row r="59" spans="1:936" s="294" customFormat="1" ht="15" customHeight="1" x14ac:dyDescent="0.25">
      <c r="A59" s="200"/>
      <c r="B59" s="201"/>
      <c r="C59" s="201"/>
      <c r="D59" s="216" t="s">
        <v>3</v>
      </c>
      <c r="E59" s="216"/>
      <c r="F59" s="216"/>
      <c r="G59" s="216"/>
      <c r="H59" s="216"/>
      <c r="I59" s="216"/>
      <c r="J59" s="216"/>
      <c r="K59" s="216"/>
      <c r="L59" s="216"/>
      <c r="M59" s="60"/>
      <c r="N59" s="61">
        <f>SUMIF($M$52:$M$57,D59,$N$52:$N$57)</f>
        <v>0</v>
      </c>
      <c r="O59" s="61">
        <f>SUMIF($M$52:$M$57,D59,$O$52:$O$57)</f>
        <v>135149852.11000001</v>
      </c>
      <c r="P59" s="61"/>
      <c r="Q59" s="61">
        <f>SUMIF($M$52:$M$57,D59,$Q$52:$Q$57)</f>
        <v>22970466.768378194</v>
      </c>
      <c r="R59" s="61">
        <f>SUMIF($M$52:$M$57,D59,$R$52:$R$57)</f>
        <v>2417296.3912257482</v>
      </c>
      <c r="S59" s="61">
        <f>SUMIF($M$52:$M$57,D59,$S$52:$S$57)</f>
        <v>112179385.3416218</v>
      </c>
      <c r="T59" s="116"/>
      <c r="U59" s="292"/>
      <c r="V59" s="293"/>
      <c r="W59" s="293"/>
      <c r="X59" s="293"/>
      <c r="Y59" s="293"/>
      <c r="Z59" s="293"/>
      <c r="AA59" s="293"/>
      <c r="AB59" s="293"/>
      <c r="AC59" s="293"/>
      <c r="AD59" s="293"/>
      <c r="AE59" s="293"/>
      <c r="AF59" s="293"/>
      <c r="AG59" s="293"/>
      <c r="AH59" s="293"/>
      <c r="AI59" s="293"/>
      <c r="AJ59" s="293"/>
      <c r="AK59" s="293"/>
      <c r="AL59" s="293"/>
      <c r="AM59" s="293"/>
      <c r="AN59" s="293"/>
      <c r="AO59" s="293"/>
      <c r="AP59" s="293"/>
      <c r="AQ59" s="293"/>
      <c r="AR59" s="293"/>
      <c r="AS59" s="293"/>
      <c r="AT59" s="293"/>
      <c r="AU59" s="293"/>
      <c r="AV59" s="293"/>
      <c r="AW59" s="293"/>
      <c r="AX59" s="293"/>
      <c r="AY59" s="293"/>
      <c r="AZ59" s="293"/>
      <c r="BA59" s="293"/>
      <c r="BB59" s="293"/>
      <c r="BC59" s="293"/>
      <c r="BD59" s="293"/>
      <c r="BE59" s="293"/>
      <c r="BF59" s="293"/>
      <c r="BG59" s="293"/>
      <c r="BH59" s="293"/>
      <c r="BI59" s="293"/>
      <c r="BJ59" s="293"/>
      <c r="BK59" s="293"/>
      <c r="BL59" s="293"/>
      <c r="BM59" s="293"/>
      <c r="BN59" s="293"/>
      <c r="BO59" s="293"/>
      <c r="BP59" s="293"/>
      <c r="BQ59" s="293"/>
      <c r="BR59" s="293"/>
      <c r="BS59" s="293"/>
      <c r="BT59" s="293"/>
      <c r="BU59" s="293"/>
      <c r="BV59" s="293"/>
      <c r="BW59" s="293"/>
      <c r="BX59" s="293"/>
      <c r="BY59" s="293"/>
      <c r="BZ59" s="293"/>
      <c r="CA59" s="293"/>
      <c r="CB59" s="293"/>
      <c r="CC59" s="293"/>
      <c r="CD59" s="293"/>
      <c r="CE59" s="293"/>
      <c r="CF59" s="293"/>
      <c r="CG59" s="293"/>
      <c r="CH59" s="293"/>
      <c r="CI59" s="293"/>
      <c r="CJ59" s="293"/>
      <c r="CK59" s="293"/>
      <c r="CL59" s="293"/>
      <c r="CM59" s="293"/>
      <c r="CN59" s="293"/>
      <c r="CO59" s="293"/>
      <c r="CP59" s="293"/>
      <c r="CQ59" s="293"/>
      <c r="CR59" s="293"/>
      <c r="CS59" s="293"/>
      <c r="CT59" s="293"/>
      <c r="CU59" s="293"/>
      <c r="CV59" s="293"/>
      <c r="CW59" s="293"/>
      <c r="CX59" s="293"/>
      <c r="CY59" s="293"/>
      <c r="CZ59" s="293"/>
      <c r="DA59" s="293"/>
      <c r="DB59" s="293"/>
      <c r="DC59" s="293"/>
      <c r="DD59" s="293"/>
      <c r="DE59" s="293"/>
      <c r="DF59" s="293"/>
      <c r="DG59" s="293"/>
      <c r="DH59" s="293"/>
      <c r="DI59" s="293"/>
      <c r="DJ59" s="293"/>
      <c r="DK59" s="293"/>
      <c r="DL59" s="293"/>
      <c r="DM59" s="293"/>
      <c r="DN59" s="293"/>
      <c r="DO59" s="293"/>
      <c r="DP59" s="293"/>
      <c r="DQ59" s="293"/>
      <c r="DR59" s="293"/>
      <c r="DS59" s="293"/>
      <c r="DT59" s="293"/>
      <c r="DU59" s="293"/>
      <c r="DV59" s="293"/>
      <c r="DW59" s="293"/>
      <c r="DX59" s="293"/>
      <c r="DY59" s="293"/>
      <c r="DZ59" s="293"/>
      <c r="EA59" s="293"/>
      <c r="EB59" s="293"/>
      <c r="EC59" s="293"/>
      <c r="ED59" s="293"/>
      <c r="EE59" s="293"/>
      <c r="EF59" s="293"/>
      <c r="EG59" s="293"/>
      <c r="EH59" s="293"/>
      <c r="EI59" s="293"/>
      <c r="EJ59" s="293"/>
      <c r="EK59" s="293"/>
      <c r="EL59" s="293"/>
      <c r="EM59" s="293"/>
      <c r="EN59" s="293"/>
      <c r="EO59" s="293"/>
      <c r="EP59" s="293"/>
      <c r="EQ59" s="293"/>
      <c r="ER59" s="293"/>
      <c r="ES59" s="293"/>
      <c r="ET59" s="293"/>
      <c r="EU59" s="293"/>
      <c r="EV59" s="293"/>
      <c r="EW59" s="293"/>
      <c r="EX59" s="293"/>
      <c r="EY59" s="293"/>
      <c r="EZ59" s="293"/>
      <c r="FA59" s="293"/>
      <c r="FB59" s="293"/>
      <c r="FC59" s="293"/>
      <c r="FD59" s="293"/>
      <c r="FE59" s="293"/>
      <c r="FF59" s="293"/>
      <c r="FG59" s="293"/>
      <c r="FH59" s="293"/>
      <c r="FI59" s="293"/>
      <c r="FJ59" s="293"/>
      <c r="FK59" s="293"/>
      <c r="FL59" s="293"/>
      <c r="FM59" s="293"/>
      <c r="FN59" s="293"/>
      <c r="FO59" s="293"/>
      <c r="FP59" s="293"/>
      <c r="FQ59" s="293"/>
      <c r="FR59" s="293"/>
      <c r="FS59" s="293"/>
      <c r="FT59" s="293"/>
      <c r="FU59" s="293"/>
      <c r="FV59" s="293"/>
      <c r="FW59" s="293"/>
      <c r="FX59" s="293"/>
      <c r="FY59" s="293"/>
      <c r="FZ59" s="293"/>
      <c r="GA59" s="293"/>
      <c r="GB59" s="293"/>
      <c r="GC59" s="293"/>
      <c r="GD59" s="293"/>
      <c r="GE59" s="293"/>
      <c r="GF59" s="293"/>
      <c r="GG59" s="293"/>
      <c r="GH59" s="293"/>
      <c r="GI59" s="293"/>
      <c r="GJ59" s="293"/>
      <c r="GK59" s="293"/>
      <c r="GL59" s="293"/>
      <c r="GM59" s="293"/>
      <c r="GN59" s="293"/>
      <c r="GO59" s="293"/>
      <c r="GP59" s="293"/>
      <c r="GQ59" s="293"/>
      <c r="GR59" s="293"/>
      <c r="GS59" s="293"/>
      <c r="GT59" s="293"/>
      <c r="GU59" s="293"/>
      <c r="GV59" s="293"/>
      <c r="GW59" s="293"/>
      <c r="GX59" s="293"/>
      <c r="GY59" s="293"/>
      <c r="GZ59" s="293"/>
      <c r="HA59" s="293"/>
      <c r="HB59" s="293"/>
      <c r="HC59" s="293"/>
      <c r="HD59" s="293"/>
      <c r="HE59" s="293"/>
      <c r="HF59" s="293"/>
      <c r="HG59" s="293"/>
      <c r="HH59" s="293"/>
      <c r="HI59" s="293"/>
      <c r="HJ59" s="293"/>
      <c r="HK59" s="293"/>
      <c r="HL59" s="293"/>
      <c r="HM59" s="293"/>
      <c r="HN59" s="293"/>
      <c r="HO59" s="293"/>
      <c r="HP59" s="293"/>
      <c r="HQ59" s="293"/>
      <c r="HR59" s="293"/>
      <c r="HS59" s="293"/>
      <c r="HT59" s="293"/>
      <c r="HU59" s="293"/>
      <c r="HV59" s="293"/>
      <c r="HW59" s="293"/>
      <c r="HX59" s="293"/>
      <c r="HY59" s="293"/>
      <c r="HZ59" s="293"/>
      <c r="IA59" s="293"/>
      <c r="IB59" s="293"/>
      <c r="IC59" s="293"/>
      <c r="ID59" s="293"/>
      <c r="IE59" s="293"/>
      <c r="IF59" s="293"/>
      <c r="IG59" s="293"/>
      <c r="IH59" s="293"/>
      <c r="II59" s="293"/>
      <c r="IJ59" s="293"/>
      <c r="IK59" s="293"/>
      <c r="IL59" s="293"/>
      <c r="IM59" s="293"/>
      <c r="IN59" s="293"/>
      <c r="IO59" s="293"/>
      <c r="IP59" s="293"/>
      <c r="IQ59" s="293"/>
      <c r="IR59" s="293"/>
      <c r="IS59" s="293"/>
      <c r="IT59" s="293"/>
      <c r="IU59" s="293"/>
      <c r="IV59" s="293"/>
      <c r="IW59" s="293"/>
      <c r="IX59" s="293"/>
      <c r="IY59" s="293"/>
      <c r="IZ59" s="293"/>
      <c r="JA59" s="293"/>
      <c r="JB59" s="293"/>
      <c r="JC59" s="293"/>
      <c r="JD59" s="293"/>
      <c r="JE59" s="293"/>
      <c r="JF59" s="293"/>
      <c r="JG59" s="293"/>
      <c r="JH59" s="293"/>
      <c r="JI59" s="293"/>
      <c r="JJ59" s="293"/>
      <c r="JK59" s="293"/>
      <c r="JL59" s="293"/>
      <c r="JM59" s="293"/>
      <c r="JN59" s="293"/>
      <c r="JO59" s="293"/>
      <c r="JP59" s="293"/>
      <c r="JQ59" s="293"/>
      <c r="JR59" s="293"/>
      <c r="JS59" s="293"/>
      <c r="JT59" s="293"/>
      <c r="JU59" s="293"/>
      <c r="JV59" s="293"/>
      <c r="JW59" s="293"/>
      <c r="JX59" s="293"/>
      <c r="JY59" s="293"/>
      <c r="JZ59" s="293"/>
      <c r="KA59" s="293"/>
      <c r="KB59" s="293"/>
      <c r="KC59" s="293"/>
      <c r="KD59" s="293"/>
      <c r="KE59" s="293"/>
      <c r="KF59" s="293"/>
      <c r="KG59" s="293"/>
      <c r="KH59" s="293"/>
      <c r="KI59" s="293"/>
      <c r="KJ59" s="293"/>
      <c r="KK59" s="293"/>
      <c r="KL59" s="293"/>
      <c r="KM59" s="293"/>
      <c r="KN59" s="293"/>
      <c r="KO59" s="293"/>
      <c r="KP59" s="293"/>
      <c r="KQ59" s="293"/>
      <c r="KR59" s="293"/>
      <c r="KS59" s="293"/>
      <c r="KT59" s="293"/>
      <c r="KU59" s="293"/>
      <c r="KV59" s="293"/>
      <c r="KW59" s="293"/>
      <c r="KX59" s="293"/>
      <c r="KY59" s="293"/>
      <c r="KZ59" s="293"/>
      <c r="LA59" s="293"/>
      <c r="LB59" s="293"/>
      <c r="LC59" s="293"/>
      <c r="LD59" s="293"/>
      <c r="LE59" s="293"/>
      <c r="LF59" s="293"/>
      <c r="LG59" s="293"/>
      <c r="LH59" s="293"/>
      <c r="LI59" s="293"/>
      <c r="LJ59" s="293"/>
      <c r="LK59" s="293"/>
      <c r="LL59" s="293"/>
      <c r="LM59" s="293"/>
      <c r="LN59" s="293"/>
      <c r="LO59" s="293"/>
      <c r="LP59" s="293"/>
      <c r="LQ59" s="293"/>
      <c r="LR59" s="293"/>
      <c r="LS59" s="293"/>
      <c r="LT59" s="293"/>
      <c r="LU59" s="293"/>
      <c r="LV59" s="293"/>
      <c r="LW59" s="293"/>
      <c r="LX59" s="293"/>
      <c r="LY59" s="293"/>
      <c r="LZ59" s="293"/>
      <c r="MA59" s="293"/>
      <c r="MB59" s="293"/>
      <c r="MC59" s="293"/>
      <c r="MD59" s="293"/>
      <c r="ME59" s="293"/>
      <c r="MF59" s="293"/>
      <c r="MG59" s="293"/>
      <c r="MH59" s="293"/>
      <c r="MI59" s="293"/>
      <c r="MJ59" s="293"/>
      <c r="MK59" s="293"/>
      <c r="ML59" s="293"/>
      <c r="MM59" s="293"/>
      <c r="MN59" s="293"/>
      <c r="MO59" s="293"/>
      <c r="MP59" s="293"/>
      <c r="MQ59" s="293"/>
      <c r="MR59" s="293"/>
      <c r="MS59" s="293"/>
      <c r="MT59" s="293"/>
      <c r="MU59" s="293"/>
      <c r="MV59" s="293"/>
      <c r="MW59" s="293"/>
      <c r="MX59" s="293"/>
      <c r="MY59" s="293"/>
      <c r="MZ59" s="293"/>
      <c r="NA59" s="293"/>
      <c r="NB59" s="293"/>
      <c r="NC59" s="293"/>
      <c r="ND59" s="293"/>
      <c r="NE59" s="293"/>
      <c r="NF59" s="293"/>
      <c r="NG59" s="293"/>
      <c r="NH59" s="293"/>
      <c r="NI59" s="293"/>
      <c r="NJ59" s="293"/>
      <c r="NK59" s="293"/>
      <c r="NL59" s="293"/>
      <c r="NM59" s="293"/>
      <c r="NN59" s="293"/>
      <c r="NO59" s="293"/>
      <c r="NP59" s="293"/>
      <c r="NQ59" s="293"/>
      <c r="NR59" s="293"/>
      <c r="NS59" s="293"/>
      <c r="NT59" s="293"/>
      <c r="NU59" s="293"/>
      <c r="NV59" s="293"/>
      <c r="NW59" s="293"/>
      <c r="NX59" s="293"/>
      <c r="NY59" s="293"/>
      <c r="NZ59" s="293"/>
      <c r="OA59" s="293"/>
      <c r="OB59" s="293"/>
      <c r="OC59" s="293"/>
      <c r="OD59" s="293"/>
      <c r="OE59" s="293"/>
      <c r="OF59" s="293"/>
      <c r="OG59" s="293"/>
      <c r="OH59" s="293"/>
      <c r="OI59" s="293"/>
      <c r="OJ59" s="293"/>
      <c r="OK59" s="293"/>
      <c r="OL59" s="293"/>
      <c r="OM59" s="293"/>
      <c r="ON59" s="293"/>
      <c r="OO59" s="293"/>
      <c r="OP59" s="293"/>
      <c r="OQ59" s="293"/>
      <c r="OR59" s="293"/>
      <c r="OS59" s="293"/>
      <c r="OT59" s="293"/>
      <c r="OU59" s="293"/>
      <c r="OV59" s="293"/>
      <c r="OW59" s="293"/>
      <c r="OX59" s="293"/>
      <c r="OY59" s="293"/>
      <c r="OZ59" s="293"/>
      <c r="PA59" s="293"/>
      <c r="PB59" s="293"/>
      <c r="PC59" s="293"/>
      <c r="PD59" s="293"/>
      <c r="PE59" s="293"/>
      <c r="PF59" s="293"/>
      <c r="PG59" s="293"/>
      <c r="PH59" s="293"/>
      <c r="PI59" s="293"/>
      <c r="PJ59" s="293"/>
      <c r="PK59" s="293"/>
      <c r="PL59" s="293"/>
      <c r="PM59" s="293"/>
      <c r="PN59" s="293"/>
      <c r="PO59" s="293"/>
      <c r="PP59" s="293"/>
      <c r="PQ59" s="293"/>
      <c r="PR59" s="293"/>
      <c r="PS59" s="293"/>
      <c r="PT59" s="293"/>
      <c r="PU59" s="293"/>
      <c r="PV59" s="293"/>
      <c r="PW59" s="293"/>
      <c r="PX59" s="293"/>
      <c r="PY59" s="293"/>
      <c r="PZ59" s="293"/>
      <c r="QA59" s="293"/>
      <c r="QB59" s="293"/>
      <c r="QC59" s="293"/>
      <c r="QD59" s="293"/>
      <c r="QE59" s="293"/>
      <c r="QF59" s="293"/>
      <c r="QG59" s="293"/>
      <c r="QH59" s="293"/>
      <c r="QI59" s="293"/>
      <c r="QJ59" s="293"/>
      <c r="QK59" s="293"/>
      <c r="QL59" s="293"/>
      <c r="QM59" s="293"/>
      <c r="QN59" s="293"/>
      <c r="QO59" s="293"/>
      <c r="QP59" s="293"/>
      <c r="QQ59" s="293"/>
      <c r="QR59" s="293"/>
      <c r="QS59" s="293"/>
      <c r="QT59" s="293"/>
      <c r="QU59" s="293"/>
      <c r="QV59" s="293"/>
      <c r="QW59" s="293"/>
      <c r="QX59" s="293"/>
      <c r="QY59" s="293"/>
      <c r="QZ59" s="293"/>
      <c r="RA59" s="293"/>
      <c r="RB59" s="293"/>
      <c r="RC59" s="293"/>
      <c r="RD59" s="293"/>
      <c r="RE59" s="293"/>
      <c r="RF59" s="293"/>
      <c r="RG59" s="293"/>
      <c r="RH59" s="293"/>
      <c r="RI59" s="293"/>
      <c r="RJ59" s="293"/>
      <c r="RK59" s="293"/>
      <c r="RL59" s="293"/>
      <c r="RM59" s="293"/>
      <c r="RN59" s="293"/>
      <c r="RO59" s="293"/>
      <c r="RP59" s="293"/>
      <c r="RQ59" s="293"/>
      <c r="RR59" s="293"/>
      <c r="RS59" s="293"/>
      <c r="RT59" s="293"/>
      <c r="RU59" s="293"/>
      <c r="RV59" s="293"/>
      <c r="RW59" s="293"/>
      <c r="RX59" s="293"/>
      <c r="RY59" s="293"/>
      <c r="RZ59" s="293"/>
      <c r="SA59" s="293"/>
      <c r="SB59" s="293"/>
      <c r="SC59" s="293"/>
      <c r="SD59" s="293"/>
      <c r="SE59" s="293"/>
      <c r="SF59" s="293"/>
      <c r="SG59" s="293"/>
      <c r="SH59" s="293"/>
      <c r="SI59" s="293"/>
      <c r="SJ59" s="293"/>
      <c r="SK59" s="293"/>
      <c r="SL59" s="293"/>
      <c r="SM59" s="293"/>
      <c r="SN59" s="293"/>
      <c r="SO59" s="293"/>
      <c r="SP59" s="293"/>
      <c r="SQ59" s="293"/>
      <c r="SR59" s="293"/>
      <c r="SS59" s="293"/>
      <c r="ST59" s="293"/>
      <c r="SU59" s="293"/>
      <c r="SV59" s="293"/>
      <c r="SW59" s="293"/>
      <c r="SX59" s="293"/>
      <c r="SY59" s="293"/>
      <c r="SZ59" s="293"/>
      <c r="TA59" s="293"/>
      <c r="TB59" s="293"/>
      <c r="TC59" s="293"/>
      <c r="TD59" s="293"/>
      <c r="TE59" s="293"/>
      <c r="TF59" s="293"/>
      <c r="TG59" s="293"/>
      <c r="TH59" s="293"/>
      <c r="TI59" s="293"/>
      <c r="TJ59" s="293"/>
      <c r="TK59" s="293"/>
      <c r="TL59" s="293"/>
      <c r="TM59" s="293"/>
      <c r="TN59" s="293"/>
      <c r="TO59" s="293"/>
      <c r="TP59" s="293"/>
      <c r="TQ59" s="293"/>
      <c r="TR59" s="293"/>
      <c r="TS59" s="293"/>
      <c r="TT59" s="293"/>
      <c r="TU59" s="293"/>
      <c r="TV59" s="293"/>
      <c r="TW59" s="293"/>
      <c r="TX59" s="293"/>
      <c r="TY59" s="293"/>
      <c r="TZ59" s="293"/>
      <c r="UA59" s="293"/>
      <c r="UB59" s="293"/>
      <c r="UC59" s="293"/>
      <c r="UD59" s="293"/>
      <c r="UE59" s="293"/>
      <c r="UF59" s="293"/>
      <c r="UG59" s="293"/>
      <c r="UH59" s="293"/>
      <c r="UI59" s="293"/>
      <c r="UJ59" s="293"/>
      <c r="UK59" s="293"/>
      <c r="UL59" s="293"/>
      <c r="UM59" s="293"/>
      <c r="UN59" s="293"/>
      <c r="UO59" s="293"/>
      <c r="UP59" s="293"/>
      <c r="UQ59" s="293"/>
      <c r="UR59" s="293"/>
      <c r="US59" s="293"/>
      <c r="UT59" s="293"/>
      <c r="UU59" s="293"/>
      <c r="UV59" s="293"/>
      <c r="UW59" s="293"/>
      <c r="UX59" s="293"/>
      <c r="UY59" s="293"/>
      <c r="UZ59" s="293"/>
      <c r="VA59" s="293"/>
      <c r="VB59" s="293"/>
      <c r="VC59" s="293"/>
      <c r="VD59" s="293"/>
      <c r="VE59" s="293"/>
      <c r="VF59" s="293"/>
      <c r="VG59" s="293"/>
      <c r="VH59" s="293"/>
      <c r="VI59" s="293"/>
      <c r="VJ59" s="293"/>
      <c r="VK59" s="293"/>
      <c r="VL59" s="293"/>
      <c r="VM59" s="293"/>
      <c r="VN59" s="293"/>
      <c r="VO59" s="293"/>
      <c r="VP59" s="293"/>
      <c r="VQ59" s="293"/>
      <c r="VR59" s="293"/>
      <c r="VS59" s="293"/>
      <c r="VT59" s="293"/>
      <c r="VU59" s="293"/>
      <c r="VV59" s="293"/>
      <c r="VW59" s="293"/>
      <c r="VX59" s="293"/>
      <c r="VY59" s="293"/>
      <c r="VZ59" s="293"/>
      <c r="WA59" s="293"/>
      <c r="WB59" s="293"/>
      <c r="WC59" s="293"/>
      <c r="WD59" s="293"/>
      <c r="WE59" s="293"/>
      <c r="WF59" s="293"/>
      <c r="WG59" s="293"/>
      <c r="WH59" s="293"/>
      <c r="WI59" s="293"/>
      <c r="WJ59" s="293"/>
      <c r="WK59" s="293"/>
      <c r="WL59" s="293"/>
      <c r="WM59" s="293"/>
      <c r="WN59" s="293"/>
      <c r="WO59" s="293"/>
      <c r="WP59" s="293"/>
      <c r="WQ59" s="293"/>
      <c r="WR59" s="293"/>
      <c r="WS59" s="293"/>
      <c r="WT59" s="293"/>
      <c r="WU59" s="293"/>
      <c r="WV59" s="293"/>
      <c r="WW59" s="293"/>
      <c r="WX59" s="293"/>
      <c r="WY59" s="293"/>
      <c r="WZ59" s="293"/>
      <c r="XA59" s="293"/>
      <c r="XB59" s="293"/>
      <c r="XC59" s="293"/>
      <c r="XD59" s="293"/>
      <c r="XE59" s="293"/>
      <c r="XF59" s="293"/>
      <c r="XG59" s="293"/>
      <c r="XH59" s="293"/>
      <c r="XI59" s="293"/>
      <c r="XJ59" s="293"/>
      <c r="XK59" s="293"/>
      <c r="XL59" s="293"/>
      <c r="XM59" s="293"/>
      <c r="XN59" s="293"/>
      <c r="XO59" s="293"/>
      <c r="XP59" s="293"/>
      <c r="XQ59" s="293"/>
      <c r="XR59" s="293"/>
      <c r="XS59" s="293"/>
      <c r="XT59" s="293"/>
      <c r="XU59" s="293"/>
      <c r="XV59" s="293"/>
      <c r="XW59" s="293"/>
      <c r="XX59" s="293"/>
      <c r="XY59" s="293"/>
      <c r="XZ59" s="293"/>
      <c r="YA59" s="293"/>
      <c r="YB59" s="293"/>
      <c r="YC59" s="293"/>
      <c r="YD59" s="293"/>
      <c r="YE59" s="293"/>
      <c r="YF59" s="293"/>
      <c r="YG59" s="293"/>
      <c r="YH59" s="293"/>
      <c r="YI59" s="293"/>
      <c r="YJ59" s="293"/>
      <c r="YK59" s="293"/>
      <c r="YL59" s="293"/>
      <c r="YM59" s="293"/>
      <c r="YN59" s="293"/>
      <c r="YO59" s="293"/>
      <c r="YP59" s="293"/>
      <c r="YQ59" s="293"/>
      <c r="YR59" s="293"/>
      <c r="YS59" s="293"/>
      <c r="YT59" s="293"/>
      <c r="YU59" s="293"/>
      <c r="YV59" s="293"/>
      <c r="YW59" s="293"/>
      <c r="YX59" s="293"/>
      <c r="YY59" s="293"/>
      <c r="YZ59" s="293"/>
      <c r="ZA59" s="293"/>
      <c r="ZB59" s="293"/>
      <c r="ZC59" s="293"/>
      <c r="ZD59" s="293"/>
      <c r="ZE59" s="293"/>
      <c r="ZF59" s="293"/>
      <c r="ZG59" s="293"/>
      <c r="ZH59" s="293"/>
      <c r="ZI59" s="293"/>
      <c r="ZJ59" s="293"/>
      <c r="ZK59" s="293"/>
      <c r="ZL59" s="293"/>
      <c r="ZM59" s="293"/>
      <c r="ZN59" s="293"/>
      <c r="ZO59" s="293"/>
      <c r="ZP59" s="293"/>
      <c r="ZQ59" s="293"/>
      <c r="ZR59" s="293"/>
      <c r="ZS59" s="293"/>
      <c r="ZT59" s="293"/>
      <c r="ZU59" s="293"/>
      <c r="ZV59" s="293"/>
      <c r="ZW59" s="293"/>
      <c r="ZX59" s="293"/>
      <c r="ZY59" s="293"/>
      <c r="ZZ59" s="293"/>
      <c r="AAA59" s="293"/>
      <c r="AAB59" s="293"/>
      <c r="AAC59" s="293"/>
      <c r="AAD59" s="293"/>
      <c r="AAE59" s="293"/>
      <c r="AAF59" s="293"/>
      <c r="AAG59" s="293"/>
      <c r="AAH59" s="293"/>
      <c r="AAI59" s="293"/>
      <c r="AAJ59" s="293"/>
      <c r="AAK59" s="293"/>
      <c r="AAL59" s="293"/>
      <c r="AAM59" s="293"/>
      <c r="AAN59" s="293"/>
      <c r="AAO59" s="293"/>
      <c r="AAP59" s="293"/>
      <c r="AAQ59" s="293"/>
      <c r="AAR59" s="293"/>
      <c r="AAS59" s="293"/>
      <c r="AAT59" s="293"/>
      <c r="AAU59" s="293"/>
      <c r="AAV59" s="293"/>
      <c r="AAW59" s="293"/>
      <c r="AAX59" s="293"/>
      <c r="AAY59" s="293"/>
      <c r="AAZ59" s="293"/>
      <c r="ABA59" s="293"/>
      <c r="ABB59" s="293"/>
      <c r="ABC59" s="293"/>
      <c r="ABD59" s="293"/>
      <c r="ABE59" s="293"/>
      <c r="ABF59" s="293"/>
      <c r="ABG59" s="293"/>
      <c r="ABH59" s="293"/>
      <c r="ABI59" s="293"/>
      <c r="ABJ59" s="293"/>
      <c r="ABK59" s="293"/>
      <c r="ABL59" s="293"/>
      <c r="ABM59" s="293"/>
      <c r="ABN59" s="293"/>
      <c r="ABO59" s="293"/>
      <c r="ABP59" s="293"/>
      <c r="ABQ59" s="293"/>
      <c r="ABR59" s="293"/>
      <c r="ABS59" s="293"/>
      <c r="ABT59" s="293"/>
      <c r="ABU59" s="293"/>
      <c r="ABV59" s="293"/>
      <c r="ABW59" s="293"/>
      <c r="ABX59" s="293"/>
      <c r="ABY59" s="293"/>
      <c r="ABZ59" s="293"/>
      <c r="ACA59" s="293"/>
      <c r="ACB59" s="293"/>
      <c r="ACC59" s="293"/>
      <c r="ACD59" s="293"/>
      <c r="ACE59" s="293"/>
      <c r="ACF59" s="293"/>
      <c r="ACG59" s="293"/>
      <c r="ACH59" s="293"/>
      <c r="ACI59" s="293"/>
      <c r="ACJ59" s="293"/>
      <c r="ACK59" s="293"/>
      <c r="ACL59" s="293"/>
      <c r="ACM59" s="293"/>
      <c r="ACN59" s="293"/>
      <c r="ACO59" s="293"/>
      <c r="ACP59" s="293"/>
      <c r="ACQ59" s="293"/>
      <c r="ACR59" s="293"/>
      <c r="ACS59" s="293"/>
      <c r="ACT59" s="293"/>
      <c r="ACU59" s="293"/>
      <c r="ACV59" s="293"/>
      <c r="ACW59" s="293"/>
      <c r="ACX59" s="293"/>
      <c r="ACY59" s="293"/>
      <c r="ACZ59" s="293"/>
      <c r="ADA59" s="293"/>
      <c r="ADB59" s="293"/>
      <c r="ADC59" s="293"/>
      <c r="ADD59" s="293"/>
      <c r="ADE59" s="293"/>
      <c r="ADF59" s="293"/>
      <c r="ADG59" s="293"/>
      <c r="ADH59" s="293"/>
      <c r="ADI59" s="293"/>
      <c r="ADJ59" s="293"/>
      <c r="ADK59" s="293"/>
      <c r="ADL59" s="293"/>
      <c r="ADM59" s="293"/>
      <c r="ADN59" s="293"/>
      <c r="ADO59" s="293"/>
      <c r="ADP59" s="293"/>
      <c r="ADQ59" s="293"/>
      <c r="ADR59" s="293"/>
      <c r="ADS59" s="293"/>
      <c r="ADT59" s="293"/>
      <c r="ADU59" s="293"/>
      <c r="ADV59" s="293"/>
      <c r="ADW59" s="293"/>
      <c r="ADX59" s="293"/>
      <c r="ADY59" s="293"/>
      <c r="ADZ59" s="293"/>
      <c r="AEA59" s="293"/>
      <c r="AEB59" s="293"/>
      <c r="AEC59" s="293"/>
      <c r="AED59" s="293"/>
      <c r="AEE59" s="293"/>
      <c r="AEF59" s="293"/>
      <c r="AEG59" s="293"/>
      <c r="AEH59" s="293"/>
      <c r="AEI59" s="293"/>
      <c r="AEJ59" s="293"/>
      <c r="AEK59" s="293"/>
      <c r="AEL59" s="293"/>
      <c r="AEM59" s="293"/>
      <c r="AEN59" s="293"/>
      <c r="AEO59" s="293"/>
      <c r="AEP59" s="293"/>
      <c r="AEQ59" s="293"/>
      <c r="AER59" s="293"/>
      <c r="AES59" s="293"/>
      <c r="AET59" s="293"/>
      <c r="AEU59" s="293"/>
      <c r="AEV59" s="293"/>
      <c r="AEW59" s="293"/>
      <c r="AEX59" s="293"/>
      <c r="AEY59" s="293"/>
      <c r="AEZ59" s="293"/>
      <c r="AFA59" s="293"/>
      <c r="AFB59" s="293"/>
      <c r="AFC59" s="293"/>
      <c r="AFD59" s="293"/>
      <c r="AFE59" s="293"/>
      <c r="AFF59" s="293"/>
      <c r="AFG59" s="293"/>
      <c r="AFH59" s="293"/>
      <c r="AFI59" s="293"/>
      <c r="AFJ59" s="293"/>
      <c r="AFK59" s="293"/>
      <c r="AFL59" s="293"/>
      <c r="AFM59" s="293"/>
      <c r="AFN59" s="293"/>
      <c r="AFO59" s="293"/>
      <c r="AFP59" s="293"/>
      <c r="AFQ59" s="293"/>
      <c r="AFR59" s="293"/>
      <c r="AFS59" s="293"/>
      <c r="AFT59" s="293"/>
      <c r="AFU59" s="293"/>
      <c r="AFV59" s="293"/>
      <c r="AFW59" s="293"/>
      <c r="AFX59" s="293"/>
      <c r="AFY59" s="293"/>
      <c r="AFZ59" s="293"/>
      <c r="AGA59" s="293"/>
      <c r="AGB59" s="293"/>
      <c r="AGC59" s="293"/>
      <c r="AGD59" s="293"/>
      <c r="AGE59" s="293"/>
      <c r="AGF59" s="293"/>
      <c r="AGG59" s="293"/>
      <c r="AGH59" s="293"/>
      <c r="AGI59" s="293"/>
      <c r="AGJ59" s="293"/>
      <c r="AGK59" s="293"/>
      <c r="AGL59" s="293"/>
      <c r="AGM59" s="293"/>
      <c r="AGN59" s="293"/>
      <c r="AGO59" s="293"/>
      <c r="AGP59" s="293"/>
      <c r="AGQ59" s="293"/>
      <c r="AGR59" s="293"/>
      <c r="AGS59" s="293"/>
      <c r="AGT59" s="293"/>
      <c r="AGU59" s="293"/>
      <c r="AGV59" s="293"/>
      <c r="AGW59" s="293"/>
      <c r="AGX59" s="293"/>
      <c r="AGY59" s="293"/>
      <c r="AGZ59" s="293"/>
      <c r="AHA59" s="293"/>
      <c r="AHB59" s="293"/>
      <c r="AHC59" s="293"/>
      <c r="AHD59" s="293"/>
      <c r="AHE59" s="293"/>
      <c r="AHF59" s="293"/>
      <c r="AHG59" s="293"/>
      <c r="AHH59" s="293"/>
      <c r="AHI59" s="293"/>
      <c r="AHJ59" s="293"/>
      <c r="AHK59" s="293"/>
      <c r="AHL59" s="293"/>
      <c r="AHM59" s="293"/>
      <c r="AHN59" s="293"/>
      <c r="AHO59" s="293"/>
      <c r="AHP59" s="293"/>
      <c r="AHQ59" s="293"/>
      <c r="AHR59" s="293"/>
      <c r="AHS59" s="293"/>
      <c r="AHT59" s="293"/>
      <c r="AHU59" s="293"/>
      <c r="AHV59" s="293"/>
      <c r="AHW59" s="293"/>
      <c r="AHX59" s="293"/>
      <c r="AHY59" s="293"/>
      <c r="AHZ59" s="293"/>
      <c r="AIA59" s="293"/>
      <c r="AIB59" s="293"/>
      <c r="AIC59" s="293"/>
      <c r="AID59" s="293"/>
      <c r="AIE59" s="293"/>
      <c r="AIF59" s="293"/>
      <c r="AIG59" s="293"/>
      <c r="AIH59" s="293"/>
      <c r="AII59" s="293"/>
      <c r="AIJ59" s="293"/>
      <c r="AIK59" s="293"/>
      <c r="AIL59" s="293"/>
      <c r="AIM59" s="293"/>
      <c r="AIN59" s="293"/>
      <c r="AIO59" s="293"/>
      <c r="AIP59" s="293"/>
      <c r="AIQ59" s="293"/>
      <c r="AIR59" s="293"/>
      <c r="AIS59" s="293"/>
      <c r="AIT59" s="293"/>
      <c r="AIU59" s="293"/>
      <c r="AIV59" s="293"/>
      <c r="AIW59" s="293"/>
      <c r="AIX59" s="293"/>
      <c r="AIY59" s="293"/>
      <c r="AIZ59" s="293"/>
    </row>
    <row r="60" spans="1:936" s="294" customFormat="1" ht="15" customHeight="1" x14ac:dyDescent="0.25">
      <c r="A60" s="200"/>
      <c r="B60" s="201"/>
      <c r="C60" s="201"/>
      <c r="D60" s="216" t="s">
        <v>57</v>
      </c>
      <c r="E60" s="216"/>
      <c r="F60" s="216"/>
      <c r="G60" s="216"/>
      <c r="H60" s="216"/>
      <c r="I60" s="216"/>
      <c r="J60" s="216"/>
      <c r="K60" s="216"/>
      <c r="L60" s="216"/>
      <c r="M60" s="60"/>
      <c r="N60" s="61">
        <f>SUMIF($M$52:$M$57,D60,$N$52:$N$57)</f>
        <v>0</v>
      </c>
      <c r="O60" s="61">
        <f>SUMIF($M$52:$M$57,D60,$O$52:$O$57)</f>
        <v>0</v>
      </c>
      <c r="P60" s="61"/>
      <c r="Q60" s="61">
        <f>SUMIF($M$52:$M$57,D60,$Q$52:$Q$57)</f>
        <v>0</v>
      </c>
      <c r="R60" s="61">
        <f>SUMIF($M$52:$M$57,D60,$R$52:$R$57)</f>
        <v>0</v>
      </c>
      <c r="S60" s="61">
        <f>SUMIF($M$52:$M$57,D60,$S$52:$S$57)</f>
        <v>0</v>
      </c>
      <c r="T60" s="116"/>
      <c r="U60" s="292"/>
      <c r="V60" s="293"/>
      <c r="W60" s="293"/>
      <c r="X60" s="293"/>
      <c r="Y60" s="293"/>
      <c r="Z60" s="293"/>
      <c r="AA60" s="293"/>
      <c r="AB60" s="293"/>
      <c r="AC60" s="293"/>
      <c r="AD60" s="293"/>
      <c r="AE60" s="293"/>
      <c r="AF60" s="293"/>
      <c r="AG60" s="293"/>
      <c r="AH60" s="293"/>
      <c r="AI60" s="293"/>
      <c r="AJ60" s="293"/>
      <c r="AK60" s="293"/>
      <c r="AL60" s="293"/>
      <c r="AM60" s="293"/>
      <c r="AN60" s="293"/>
      <c r="AO60" s="293"/>
      <c r="AP60" s="293"/>
      <c r="AQ60" s="293"/>
      <c r="AR60" s="293"/>
      <c r="AS60" s="293"/>
      <c r="AT60" s="293"/>
      <c r="AU60" s="293"/>
      <c r="AV60" s="293"/>
      <c r="AW60" s="293"/>
      <c r="AX60" s="293"/>
      <c r="AY60" s="293"/>
      <c r="AZ60" s="293"/>
      <c r="BA60" s="293"/>
      <c r="BB60" s="293"/>
      <c r="BC60" s="293"/>
      <c r="BD60" s="293"/>
      <c r="BE60" s="293"/>
      <c r="BF60" s="293"/>
      <c r="BG60" s="293"/>
      <c r="BH60" s="293"/>
      <c r="BI60" s="293"/>
      <c r="BJ60" s="293"/>
      <c r="BK60" s="293"/>
      <c r="BL60" s="293"/>
      <c r="BM60" s="293"/>
      <c r="BN60" s="293"/>
      <c r="BO60" s="293"/>
      <c r="BP60" s="293"/>
      <c r="BQ60" s="293"/>
      <c r="BR60" s="293"/>
      <c r="BS60" s="293"/>
      <c r="BT60" s="293"/>
      <c r="BU60" s="293"/>
      <c r="BV60" s="293"/>
      <c r="BW60" s="293"/>
      <c r="BX60" s="293"/>
      <c r="BY60" s="293"/>
      <c r="BZ60" s="293"/>
      <c r="CA60" s="293"/>
      <c r="CB60" s="293"/>
      <c r="CC60" s="293"/>
      <c r="CD60" s="293"/>
      <c r="CE60" s="293"/>
      <c r="CF60" s="293"/>
      <c r="CG60" s="293"/>
      <c r="CH60" s="293"/>
      <c r="CI60" s="293"/>
      <c r="CJ60" s="293"/>
      <c r="CK60" s="293"/>
      <c r="CL60" s="293"/>
      <c r="CM60" s="293"/>
      <c r="CN60" s="293"/>
      <c r="CO60" s="293"/>
      <c r="CP60" s="293"/>
      <c r="CQ60" s="293"/>
      <c r="CR60" s="293"/>
      <c r="CS60" s="293"/>
      <c r="CT60" s="293"/>
      <c r="CU60" s="293"/>
      <c r="CV60" s="293"/>
      <c r="CW60" s="293"/>
      <c r="CX60" s="293"/>
      <c r="CY60" s="293"/>
      <c r="CZ60" s="293"/>
      <c r="DA60" s="293"/>
      <c r="DB60" s="293"/>
      <c r="DC60" s="293"/>
      <c r="DD60" s="293"/>
      <c r="DE60" s="293"/>
      <c r="DF60" s="293"/>
      <c r="DG60" s="293"/>
      <c r="DH60" s="293"/>
      <c r="DI60" s="293"/>
      <c r="DJ60" s="293"/>
      <c r="DK60" s="293"/>
      <c r="DL60" s="293"/>
      <c r="DM60" s="293"/>
      <c r="DN60" s="293"/>
      <c r="DO60" s="293"/>
      <c r="DP60" s="293"/>
      <c r="DQ60" s="293"/>
      <c r="DR60" s="293"/>
      <c r="DS60" s="293"/>
      <c r="DT60" s="293"/>
      <c r="DU60" s="293"/>
      <c r="DV60" s="293"/>
      <c r="DW60" s="293"/>
      <c r="DX60" s="293"/>
      <c r="DY60" s="293"/>
      <c r="DZ60" s="293"/>
      <c r="EA60" s="293"/>
      <c r="EB60" s="293"/>
      <c r="EC60" s="293"/>
      <c r="ED60" s="293"/>
      <c r="EE60" s="293"/>
      <c r="EF60" s="293"/>
      <c r="EG60" s="293"/>
      <c r="EH60" s="293"/>
      <c r="EI60" s="293"/>
      <c r="EJ60" s="293"/>
      <c r="EK60" s="293"/>
      <c r="EL60" s="293"/>
      <c r="EM60" s="293"/>
      <c r="EN60" s="293"/>
      <c r="EO60" s="293"/>
      <c r="EP60" s="293"/>
      <c r="EQ60" s="293"/>
      <c r="ER60" s="293"/>
      <c r="ES60" s="293"/>
      <c r="ET60" s="293"/>
      <c r="EU60" s="293"/>
      <c r="EV60" s="293"/>
      <c r="EW60" s="293"/>
      <c r="EX60" s="293"/>
      <c r="EY60" s="293"/>
      <c r="EZ60" s="293"/>
      <c r="FA60" s="293"/>
      <c r="FB60" s="293"/>
      <c r="FC60" s="293"/>
      <c r="FD60" s="293"/>
      <c r="FE60" s="293"/>
      <c r="FF60" s="293"/>
      <c r="FG60" s="293"/>
      <c r="FH60" s="293"/>
      <c r="FI60" s="293"/>
      <c r="FJ60" s="293"/>
      <c r="FK60" s="293"/>
      <c r="FL60" s="293"/>
      <c r="FM60" s="293"/>
      <c r="FN60" s="293"/>
      <c r="FO60" s="293"/>
      <c r="FP60" s="293"/>
      <c r="FQ60" s="293"/>
      <c r="FR60" s="293"/>
      <c r="FS60" s="293"/>
      <c r="FT60" s="293"/>
      <c r="FU60" s="293"/>
      <c r="FV60" s="293"/>
      <c r="FW60" s="293"/>
      <c r="FX60" s="293"/>
      <c r="FY60" s="293"/>
      <c r="FZ60" s="293"/>
      <c r="GA60" s="293"/>
      <c r="GB60" s="293"/>
      <c r="GC60" s="293"/>
      <c r="GD60" s="293"/>
      <c r="GE60" s="293"/>
      <c r="GF60" s="293"/>
      <c r="GG60" s="293"/>
      <c r="GH60" s="293"/>
      <c r="GI60" s="293"/>
      <c r="GJ60" s="293"/>
      <c r="GK60" s="293"/>
      <c r="GL60" s="293"/>
      <c r="GM60" s="293"/>
      <c r="GN60" s="293"/>
      <c r="GO60" s="293"/>
      <c r="GP60" s="293"/>
      <c r="GQ60" s="293"/>
      <c r="GR60" s="293"/>
      <c r="GS60" s="293"/>
      <c r="GT60" s="293"/>
      <c r="GU60" s="293"/>
      <c r="GV60" s="293"/>
      <c r="GW60" s="293"/>
      <c r="GX60" s="293"/>
      <c r="GY60" s="293"/>
      <c r="GZ60" s="293"/>
      <c r="HA60" s="293"/>
      <c r="HB60" s="293"/>
      <c r="HC60" s="293"/>
      <c r="HD60" s="293"/>
      <c r="HE60" s="293"/>
      <c r="HF60" s="293"/>
      <c r="HG60" s="293"/>
      <c r="HH60" s="293"/>
      <c r="HI60" s="293"/>
      <c r="HJ60" s="293"/>
      <c r="HK60" s="293"/>
      <c r="HL60" s="293"/>
      <c r="HM60" s="293"/>
      <c r="HN60" s="293"/>
      <c r="HO60" s="293"/>
      <c r="HP60" s="293"/>
      <c r="HQ60" s="293"/>
      <c r="HR60" s="293"/>
      <c r="HS60" s="293"/>
      <c r="HT60" s="293"/>
      <c r="HU60" s="293"/>
      <c r="HV60" s="293"/>
      <c r="HW60" s="293"/>
      <c r="HX60" s="293"/>
      <c r="HY60" s="293"/>
      <c r="HZ60" s="293"/>
      <c r="IA60" s="293"/>
      <c r="IB60" s="293"/>
      <c r="IC60" s="293"/>
      <c r="ID60" s="293"/>
      <c r="IE60" s="293"/>
      <c r="IF60" s="293"/>
      <c r="IG60" s="293"/>
      <c r="IH60" s="293"/>
      <c r="II60" s="293"/>
      <c r="IJ60" s="293"/>
      <c r="IK60" s="293"/>
      <c r="IL60" s="293"/>
      <c r="IM60" s="293"/>
      <c r="IN60" s="293"/>
      <c r="IO60" s="293"/>
      <c r="IP60" s="293"/>
      <c r="IQ60" s="293"/>
      <c r="IR60" s="293"/>
      <c r="IS60" s="293"/>
      <c r="IT60" s="293"/>
      <c r="IU60" s="293"/>
      <c r="IV60" s="293"/>
      <c r="IW60" s="293"/>
      <c r="IX60" s="293"/>
      <c r="IY60" s="293"/>
      <c r="IZ60" s="293"/>
      <c r="JA60" s="293"/>
      <c r="JB60" s="293"/>
      <c r="JC60" s="293"/>
      <c r="JD60" s="293"/>
      <c r="JE60" s="293"/>
      <c r="JF60" s="293"/>
      <c r="JG60" s="293"/>
      <c r="JH60" s="293"/>
      <c r="JI60" s="293"/>
      <c r="JJ60" s="293"/>
      <c r="JK60" s="293"/>
      <c r="JL60" s="293"/>
      <c r="JM60" s="293"/>
      <c r="JN60" s="293"/>
      <c r="JO60" s="293"/>
      <c r="JP60" s="293"/>
      <c r="JQ60" s="293"/>
      <c r="JR60" s="293"/>
      <c r="JS60" s="293"/>
      <c r="JT60" s="293"/>
      <c r="JU60" s="293"/>
      <c r="JV60" s="293"/>
      <c r="JW60" s="293"/>
      <c r="JX60" s="293"/>
      <c r="JY60" s="293"/>
      <c r="JZ60" s="293"/>
      <c r="KA60" s="293"/>
      <c r="KB60" s="293"/>
      <c r="KC60" s="293"/>
      <c r="KD60" s="293"/>
      <c r="KE60" s="293"/>
      <c r="KF60" s="293"/>
      <c r="KG60" s="293"/>
      <c r="KH60" s="293"/>
      <c r="KI60" s="293"/>
      <c r="KJ60" s="293"/>
      <c r="KK60" s="293"/>
      <c r="KL60" s="293"/>
      <c r="KM60" s="293"/>
      <c r="KN60" s="293"/>
      <c r="KO60" s="293"/>
      <c r="KP60" s="293"/>
      <c r="KQ60" s="293"/>
      <c r="KR60" s="293"/>
      <c r="KS60" s="293"/>
      <c r="KT60" s="293"/>
      <c r="KU60" s="293"/>
      <c r="KV60" s="293"/>
      <c r="KW60" s="293"/>
      <c r="KX60" s="293"/>
      <c r="KY60" s="293"/>
      <c r="KZ60" s="293"/>
      <c r="LA60" s="293"/>
      <c r="LB60" s="293"/>
      <c r="LC60" s="293"/>
      <c r="LD60" s="293"/>
      <c r="LE60" s="293"/>
      <c r="LF60" s="293"/>
      <c r="LG60" s="293"/>
      <c r="LH60" s="293"/>
      <c r="LI60" s="293"/>
      <c r="LJ60" s="293"/>
      <c r="LK60" s="293"/>
      <c r="LL60" s="293"/>
      <c r="LM60" s="293"/>
      <c r="LN60" s="293"/>
      <c r="LO60" s="293"/>
      <c r="LP60" s="293"/>
      <c r="LQ60" s="293"/>
      <c r="LR60" s="293"/>
      <c r="LS60" s="293"/>
      <c r="LT60" s="293"/>
      <c r="LU60" s="293"/>
      <c r="LV60" s="293"/>
      <c r="LW60" s="293"/>
      <c r="LX60" s="293"/>
      <c r="LY60" s="293"/>
      <c r="LZ60" s="293"/>
      <c r="MA60" s="293"/>
      <c r="MB60" s="293"/>
      <c r="MC60" s="293"/>
      <c r="MD60" s="293"/>
      <c r="ME60" s="293"/>
      <c r="MF60" s="293"/>
      <c r="MG60" s="293"/>
      <c r="MH60" s="293"/>
      <c r="MI60" s="293"/>
      <c r="MJ60" s="293"/>
      <c r="MK60" s="293"/>
      <c r="ML60" s="293"/>
      <c r="MM60" s="293"/>
      <c r="MN60" s="293"/>
      <c r="MO60" s="293"/>
      <c r="MP60" s="293"/>
      <c r="MQ60" s="293"/>
      <c r="MR60" s="293"/>
      <c r="MS60" s="293"/>
      <c r="MT60" s="293"/>
      <c r="MU60" s="293"/>
      <c r="MV60" s="293"/>
      <c r="MW60" s="293"/>
      <c r="MX60" s="293"/>
      <c r="MY60" s="293"/>
      <c r="MZ60" s="293"/>
      <c r="NA60" s="293"/>
      <c r="NB60" s="293"/>
      <c r="NC60" s="293"/>
      <c r="ND60" s="293"/>
      <c r="NE60" s="293"/>
      <c r="NF60" s="293"/>
      <c r="NG60" s="293"/>
      <c r="NH60" s="293"/>
      <c r="NI60" s="293"/>
      <c r="NJ60" s="293"/>
      <c r="NK60" s="293"/>
      <c r="NL60" s="293"/>
      <c r="NM60" s="293"/>
      <c r="NN60" s="293"/>
      <c r="NO60" s="293"/>
      <c r="NP60" s="293"/>
      <c r="NQ60" s="293"/>
      <c r="NR60" s="293"/>
      <c r="NS60" s="293"/>
      <c r="NT60" s="293"/>
      <c r="NU60" s="293"/>
      <c r="NV60" s="293"/>
      <c r="NW60" s="293"/>
      <c r="NX60" s="293"/>
      <c r="NY60" s="293"/>
      <c r="NZ60" s="293"/>
      <c r="OA60" s="293"/>
      <c r="OB60" s="293"/>
      <c r="OC60" s="293"/>
      <c r="OD60" s="293"/>
      <c r="OE60" s="293"/>
      <c r="OF60" s="293"/>
      <c r="OG60" s="293"/>
      <c r="OH60" s="293"/>
      <c r="OI60" s="293"/>
      <c r="OJ60" s="293"/>
      <c r="OK60" s="293"/>
      <c r="OL60" s="293"/>
      <c r="OM60" s="293"/>
      <c r="ON60" s="293"/>
      <c r="OO60" s="293"/>
      <c r="OP60" s="293"/>
      <c r="OQ60" s="293"/>
      <c r="OR60" s="293"/>
      <c r="OS60" s="293"/>
      <c r="OT60" s="293"/>
      <c r="OU60" s="293"/>
      <c r="OV60" s="293"/>
      <c r="OW60" s="293"/>
      <c r="OX60" s="293"/>
      <c r="OY60" s="293"/>
      <c r="OZ60" s="293"/>
      <c r="PA60" s="293"/>
      <c r="PB60" s="293"/>
      <c r="PC60" s="293"/>
      <c r="PD60" s="293"/>
      <c r="PE60" s="293"/>
      <c r="PF60" s="293"/>
      <c r="PG60" s="293"/>
      <c r="PH60" s="293"/>
      <c r="PI60" s="293"/>
      <c r="PJ60" s="293"/>
      <c r="PK60" s="293"/>
      <c r="PL60" s="293"/>
      <c r="PM60" s="293"/>
      <c r="PN60" s="293"/>
      <c r="PO60" s="293"/>
      <c r="PP60" s="293"/>
      <c r="PQ60" s="293"/>
      <c r="PR60" s="293"/>
      <c r="PS60" s="293"/>
      <c r="PT60" s="293"/>
      <c r="PU60" s="293"/>
      <c r="PV60" s="293"/>
      <c r="PW60" s="293"/>
      <c r="PX60" s="293"/>
      <c r="PY60" s="293"/>
      <c r="PZ60" s="293"/>
      <c r="QA60" s="293"/>
      <c r="QB60" s="293"/>
      <c r="QC60" s="293"/>
      <c r="QD60" s="293"/>
      <c r="QE60" s="293"/>
      <c r="QF60" s="293"/>
      <c r="QG60" s="293"/>
      <c r="QH60" s="293"/>
      <c r="QI60" s="293"/>
      <c r="QJ60" s="293"/>
      <c r="QK60" s="293"/>
      <c r="QL60" s="293"/>
      <c r="QM60" s="293"/>
      <c r="QN60" s="293"/>
      <c r="QO60" s="293"/>
      <c r="QP60" s="293"/>
      <c r="QQ60" s="293"/>
      <c r="QR60" s="293"/>
      <c r="QS60" s="293"/>
      <c r="QT60" s="293"/>
      <c r="QU60" s="293"/>
      <c r="QV60" s="293"/>
      <c r="QW60" s="293"/>
      <c r="QX60" s="293"/>
      <c r="QY60" s="293"/>
      <c r="QZ60" s="293"/>
      <c r="RA60" s="293"/>
      <c r="RB60" s="293"/>
      <c r="RC60" s="293"/>
      <c r="RD60" s="293"/>
      <c r="RE60" s="293"/>
      <c r="RF60" s="293"/>
      <c r="RG60" s="293"/>
      <c r="RH60" s="293"/>
      <c r="RI60" s="293"/>
      <c r="RJ60" s="293"/>
      <c r="RK60" s="293"/>
      <c r="RL60" s="293"/>
      <c r="RM60" s="293"/>
      <c r="RN60" s="293"/>
      <c r="RO60" s="293"/>
      <c r="RP60" s="293"/>
      <c r="RQ60" s="293"/>
      <c r="RR60" s="293"/>
      <c r="RS60" s="293"/>
      <c r="RT60" s="293"/>
      <c r="RU60" s="293"/>
      <c r="RV60" s="293"/>
      <c r="RW60" s="293"/>
      <c r="RX60" s="293"/>
      <c r="RY60" s="293"/>
      <c r="RZ60" s="293"/>
      <c r="SA60" s="293"/>
      <c r="SB60" s="293"/>
      <c r="SC60" s="293"/>
      <c r="SD60" s="293"/>
      <c r="SE60" s="293"/>
      <c r="SF60" s="293"/>
      <c r="SG60" s="293"/>
      <c r="SH60" s="293"/>
      <c r="SI60" s="293"/>
      <c r="SJ60" s="293"/>
      <c r="SK60" s="293"/>
      <c r="SL60" s="293"/>
      <c r="SM60" s="293"/>
      <c r="SN60" s="293"/>
      <c r="SO60" s="293"/>
      <c r="SP60" s="293"/>
      <c r="SQ60" s="293"/>
      <c r="SR60" s="293"/>
      <c r="SS60" s="293"/>
      <c r="ST60" s="293"/>
      <c r="SU60" s="293"/>
      <c r="SV60" s="293"/>
      <c r="SW60" s="293"/>
      <c r="SX60" s="293"/>
      <c r="SY60" s="293"/>
      <c r="SZ60" s="293"/>
      <c r="TA60" s="293"/>
      <c r="TB60" s="293"/>
      <c r="TC60" s="293"/>
      <c r="TD60" s="293"/>
      <c r="TE60" s="293"/>
      <c r="TF60" s="293"/>
      <c r="TG60" s="293"/>
      <c r="TH60" s="293"/>
      <c r="TI60" s="293"/>
      <c r="TJ60" s="293"/>
      <c r="TK60" s="293"/>
      <c r="TL60" s="293"/>
      <c r="TM60" s="293"/>
      <c r="TN60" s="293"/>
      <c r="TO60" s="293"/>
      <c r="TP60" s="293"/>
      <c r="TQ60" s="293"/>
      <c r="TR60" s="293"/>
      <c r="TS60" s="293"/>
      <c r="TT60" s="293"/>
      <c r="TU60" s="293"/>
      <c r="TV60" s="293"/>
      <c r="TW60" s="293"/>
      <c r="TX60" s="293"/>
      <c r="TY60" s="293"/>
      <c r="TZ60" s="293"/>
      <c r="UA60" s="293"/>
      <c r="UB60" s="293"/>
      <c r="UC60" s="293"/>
      <c r="UD60" s="293"/>
      <c r="UE60" s="293"/>
      <c r="UF60" s="293"/>
      <c r="UG60" s="293"/>
      <c r="UH60" s="293"/>
      <c r="UI60" s="293"/>
      <c r="UJ60" s="293"/>
      <c r="UK60" s="293"/>
      <c r="UL60" s="293"/>
      <c r="UM60" s="293"/>
      <c r="UN60" s="293"/>
      <c r="UO60" s="293"/>
      <c r="UP60" s="293"/>
      <c r="UQ60" s="293"/>
      <c r="UR60" s="293"/>
      <c r="US60" s="293"/>
      <c r="UT60" s="293"/>
      <c r="UU60" s="293"/>
      <c r="UV60" s="293"/>
      <c r="UW60" s="293"/>
      <c r="UX60" s="293"/>
      <c r="UY60" s="293"/>
      <c r="UZ60" s="293"/>
      <c r="VA60" s="293"/>
      <c r="VB60" s="293"/>
      <c r="VC60" s="293"/>
      <c r="VD60" s="293"/>
      <c r="VE60" s="293"/>
      <c r="VF60" s="293"/>
      <c r="VG60" s="293"/>
      <c r="VH60" s="293"/>
      <c r="VI60" s="293"/>
      <c r="VJ60" s="293"/>
      <c r="VK60" s="293"/>
      <c r="VL60" s="293"/>
      <c r="VM60" s="293"/>
      <c r="VN60" s="293"/>
      <c r="VO60" s="293"/>
      <c r="VP60" s="293"/>
      <c r="VQ60" s="293"/>
      <c r="VR60" s="293"/>
      <c r="VS60" s="293"/>
      <c r="VT60" s="293"/>
      <c r="VU60" s="293"/>
      <c r="VV60" s="293"/>
      <c r="VW60" s="293"/>
      <c r="VX60" s="293"/>
      <c r="VY60" s="293"/>
      <c r="VZ60" s="293"/>
      <c r="WA60" s="293"/>
      <c r="WB60" s="293"/>
      <c r="WC60" s="293"/>
      <c r="WD60" s="293"/>
      <c r="WE60" s="293"/>
      <c r="WF60" s="293"/>
      <c r="WG60" s="293"/>
      <c r="WH60" s="293"/>
      <c r="WI60" s="293"/>
      <c r="WJ60" s="293"/>
      <c r="WK60" s="293"/>
      <c r="WL60" s="293"/>
      <c r="WM60" s="293"/>
      <c r="WN60" s="293"/>
      <c r="WO60" s="293"/>
      <c r="WP60" s="293"/>
      <c r="WQ60" s="293"/>
      <c r="WR60" s="293"/>
      <c r="WS60" s="293"/>
      <c r="WT60" s="293"/>
      <c r="WU60" s="293"/>
      <c r="WV60" s="293"/>
      <c r="WW60" s="293"/>
      <c r="WX60" s="293"/>
      <c r="WY60" s="293"/>
      <c r="WZ60" s="293"/>
      <c r="XA60" s="293"/>
      <c r="XB60" s="293"/>
      <c r="XC60" s="293"/>
      <c r="XD60" s="293"/>
      <c r="XE60" s="293"/>
      <c r="XF60" s="293"/>
      <c r="XG60" s="293"/>
      <c r="XH60" s="293"/>
      <c r="XI60" s="293"/>
      <c r="XJ60" s="293"/>
      <c r="XK60" s="293"/>
      <c r="XL60" s="293"/>
      <c r="XM60" s="293"/>
      <c r="XN60" s="293"/>
      <c r="XO60" s="293"/>
      <c r="XP60" s="293"/>
      <c r="XQ60" s="293"/>
      <c r="XR60" s="293"/>
      <c r="XS60" s="293"/>
      <c r="XT60" s="293"/>
      <c r="XU60" s="293"/>
      <c r="XV60" s="293"/>
      <c r="XW60" s="293"/>
      <c r="XX60" s="293"/>
      <c r="XY60" s="293"/>
      <c r="XZ60" s="293"/>
      <c r="YA60" s="293"/>
      <c r="YB60" s="293"/>
      <c r="YC60" s="293"/>
      <c r="YD60" s="293"/>
      <c r="YE60" s="293"/>
      <c r="YF60" s="293"/>
      <c r="YG60" s="293"/>
      <c r="YH60" s="293"/>
      <c r="YI60" s="293"/>
      <c r="YJ60" s="293"/>
      <c r="YK60" s="293"/>
      <c r="YL60" s="293"/>
      <c r="YM60" s="293"/>
      <c r="YN60" s="293"/>
      <c r="YO60" s="293"/>
      <c r="YP60" s="293"/>
      <c r="YQ60" s="293"/>
      <c r="YR60" s="293"/>
      <c r="YS60" s="293"/>
      <c r="YT60" s="293"/>
      <c r="YU60" s="293"/>
      <c r="YV60" s="293"/>
      <c r="YW60" s="293"/>
      <c r="YX60" s="293"/>
      <c r="YY60" s="293"/>
      <c r="YZ60" s="293"/>
      <c r="ZA60" s="293"/>
      <c r="ZB60" s="293"/>
      <c r="ZC60" s="293"/>
      <c r="ZD60" s="293"/>
      <c r="ZE60" s="293"/>
      <c r="ZF60" s="293"/>
      <c r="ZG60" s="293"/>
      <c r="ZH60" s="293"/>
      <c r="ZI60" s="293"/>
      <c r="ZJ60" s="293"/>
      <c r="ZK60" s="293"/>
      <c r="ZL60" s="293"/>
      <c r="ZM60" s="293"/>
      <c r="ZN60" s="293"/>
      <c r="ZO60" s="293"/>
      <c r="ZP60" s="293"/>
      <c r="ZQ60" s="293"/>
      <c r="ZR60" s="293"/>
      <c r="ZS60" s="293"/>
      <c r="ZT60" s="293"/>
      <c r="ZU60" s="293"/>
      <c r="ZV60" s="293"/>
      <c r="ZW60" s="293"/>
      <c r="ZX60" s="293"/>
      <c r="ZY60" s="293"/>
      <c r="ZZ60" s="293"/>
      <c r="AAA60" s="293"/>
      <c r="AAB60" s="293"/>
      <c r="AAC60" s="293"/>
      <c r="AAD60" s="293"/>
      <c r="AAE60" s="293"/>
      <c r="AAF60" s="293"/>
      <c r="AAG60" s="293"/>
      <c r="AAH60" s="293"/>
      <c r="AAI60" s="293"/>
      <c r="AAJ60" s="293"/>
      <c r="AAK60" s="293"/>
      <c r="AAL60" s="293"/>
      <c r="AAM60" s="293"/>
      <c r="AAN60" s="293"/>
      <c r="AAO60" s="293"/>
      <c r="AAP60" s="293"/>
      <c r="AAQ60" s="293"/>
      <c r="AAR60" s="293"/>
      <c r="AAS60" s="293"/>
      <c r="AAT60" s="293"/>
      <c r="AAU60" s="293"/>
      <c r="AAV60" s="293"/>
      <c r="AAW60" s="293"/>
      <c r="AAX60" s="293"/>
      <c r="AAY60" s="293"/>
      <c r="AAZ60" s="293"/>
      <c r="ABA60" s="293"/>
      <c r="ABB60" s="293"/>
      <c r="ABC60" s="293"/>
      <c r="ABD60" s="293"/>
      <c r="ABE60" s="293"/>
      <c r="ABF60" s="293"/>
      <c r="ABG60" s="293"/>
      <c r="ABH60" s="293"/>
      <c r="ABI60" s="293"/>
      <c r="ABJ60" s="293"/>
      <c r="ABK60" s="293"/>
      <c r="ABL60" s="293"/>
      <c r="ABM60" s="293"/>
      <c r="ABN60" s="293"/>
      <c r="ABO60" s="293"/>
      <c r="ABP60" s="293"/>
      <c r="ABQ60" s="293"/>
      <c r="ABR60" s="293"/>
      <c r="ABS60" s="293"/>
      <c r="ABT60" s="293"/>
      <c r="ABU60" s="293"/>
      <c r="ABV60" s="293"/>
      <c r="ABW60" s="293"/>
      <c r="ABX60" s="293"/>
      <c r="ABY60" s="293"/>
      <c r="ABZ60" s="293"/>
      <c r="ACA60" s="293"/>
      <c r="ACB60" s="293"/>
      <c r="ACC60" s="293"/>
      <c r="ACD60" s="293"/>
      <c r="ACE60" s="293"/>
      <c r="ACF60" s="293"/>
      <c r="ACG60" s="293"/>
      <c r="ACH60" s="293"/>
      <c r="ACI60" s="293"/>
      <c r="ACJ60" s="293"/>
      <c r="ACK60" s="293"/>
      <c r="ACL60" s="293"/>
      <c r="ACM60" s="293"/>
      <c r="ACN60" s="293"/>
      <c r="ACO60" s="293"/>
      <c r="ACP60" s="293"/>
      <c r="ACQ60" s="293"/>
      <c r="ACR60" s="293"/>
      <c r="ACS60" s="293"/>
      <c r="ACT60" s="293"/>
      <c r="ACU60" s="293"/>
      <c r="ACV60" s="293"/>
      <c r="ACW60" s="293"/>
      <c r="ACX60" s="293"/>
      <c r="ACY60" s="293"/>
      <c r="ACZ60" s="293"/>
      <c r="ADA60" s="293"/>
      <c r="ADB60" s="293"/>
      <c r="ADC60" s="293"/>
      <c r="ADD60" s="293"/>
      <c r="ADE60" s="293"/>
      <c r="ADF60" s="293"/>
      <c r="ADG60" s="293"/>
      <c r="ADH60" s="293"/>
      <c r="ADI60" s="293"/>
      <c r="ADJ60" s="293"/>
      <c r="ADK60" s="293"/>
      <c r="ADL60" s="293"/>
      <c r="ADM60" s="293"/>
      <c r="ADN60" s="293"/>
      <c r="ADO60" s="293"/>
      <c r="ADP60" s="293"/>
      <c r="ADQ60" s="293"/>
      <c r="ADR60" s="293"/>
      <c r="ADS60" s="293"/>
      <c r="ADT60" s="293"/>
      <c r="ADU60" s="293"/>
      <c r="ADV60" s="293"/>
      <c r="ADW60" s="293"/>
      <c r="ADX60" s="293"/>
      <c r="ADY60" s="293"/>
      <c r="ADZ60" s="293"/>
      <c r="AEA60" s="293"/>
      <c r="AEB60" s="293"/>
      <c r="AEC60" s="293"/>
      <c r="AED60" s="293"/>
      <c r="AEE60" s="293"/>
      <c r="AEF60" s="293"/>
      <c r="AEG60" s="293"/>
      <c r="AEH60" s="293"/>
      <c r="AEI60" s="293"/>
      <c r="AEJ60" s="293"/>
      <c r="AEK60" s="293"/>
      <c r="AEL60" s="293"/>
      <c r="AEM60" s="293"/>
      <c r="AEN60" s="293"/>
      <c r="AEO60" s="293"/>
      <c r="AEP60" s="293"/>
      <c r="AEQ60" s="293"/>
      <c r="AER60" s="293"/>
      <c r="AES60" s="293"/>
      <c r="AET60" s="293"/>
      <c r="AEU60" s="293"/>
      <c r="AEV60" s="293"/>
      <c r="AEW60" s="293"/>
      <c r="AEX60" s="293"/>
      <c r="AEY60" s="293"/>
      <c r="AEZ60" s="293"/>
      <c r="AFA60" s="293"/>
      <c r="AFB60" s="293"/>
      <c r="AFC60" s="293"/>
      <c r="AFD60" s="293"/>
      <c r="AFE60" s="293"/>
      <c r="AFF60" s="293"/>
      <c r="AFG60" s="293"/>
      <c r="AFH60" s="293"/>
      <c r="AFI60" s="293"/>
      <c r="AFJ60" s="293"/>
      <c r="AFK60" s="293"/>
      <c r="AFL60" s="293"/>
      <c r="AFM60" s="293"/>
      <c r="AFN60" s="293"/>
      <c r="AFO60" s="293"/>
      <c r="AFP60" s="293"/>
      <c r="AFQ60" s="293"/>
      <c r="AFR60" s="293"/>
      <c r="AFS60" s="293"/>
      <c r="AFT60" s="293"/>
      <c r="AFU60" s="293"/>
      <c r="AFV60" s="293"/>
      <c r="AFW60" s="293"/>
      <c r="AFX60" s="293"/>
      <c r="AFY60" s="293"/>
      <c r="AFZ60" s="293"/>
      <c r="AGA60" s="293"/>
      <c r="AGB60" s="293"/>
      <c r="AGC60" s="293"/>
      <c r="AGD60" s="293"/>
      <c r="AGE60" s="293"/>
      <c r="AGF60" s="293"/>
      <c r="AGG60" s="293"/>
      <c r="AGH60" s="293"/>
      <c r="AGI60" s="293"/>
      <c r="AGJ60" s="293"/>
      <c r="AGK60" s="293"/>
      <c r="AGL60" s="293"/>
      <c r="AGM60" s="293"/>
      <c r="AGN60" s="293"/>
      <c r="AGO60" s="293"/>
      <c r="AGP60" s="293"/>
      <c r="AGQ60" s="293"/>
      <c r="AGR60" s="293"/>
      <c r="AGS60" s="293"/>
      <c r="AGT60" s="293"/>
      <c r="AGU60" s="293"/>
      <c r="AGV60" s="293"/>
      <c r="AGW60" s="293"/>
      <c r="AGX60" s="293"/>
      <c r="AGY60" s="293"/>
      <c r="AGZ60" s="293"/>
      <c r="AHA60" s="293"/>
      <c r="AHB60" s="293"/>
      <c r="AHC60" s="293"/>
      <c r="AHD60" s="293"/>
      <c r="AHE60" s="293"/>
      <c r="AHF60" s="293"/>
      <c r="AHG60" s="293"/>
      <c r="AHH60" s="293"/>
      <c r="AHI60" s="293"/>
      <c r="AHJ60" s="293"/>
      <c r="AHK60" s="293"/>
      <c r="AHL60" s="293"/>
      <c r="AHM60" s="293"/>
      <c r="AHN60" s="293"/>
      <c r="AHO60" s="293"/>
      <c r="AHP60" s="293"/>
      <c r="AHQ60" s="293"/>
      <c r="AHR60" s="293"/>
      <c r="AHS60" s="293"/>
      <c r="AHT60" s="293"/>
      <c r="AHU60" s="293"/>
      <c r="AHV60" s="293"/>
      <c r="AHW60" s="293"/>
      <c r="AHX60" s="293"/>
      <c r="AHY60" s="293"/>
      <c r="AHZ60" s="293"/>
      <c r="AIA60" s="293"/>
      <c r="AIB60" s="293"/>
      <c r="AIC60" s="293"/>
      <c r="AID60" s="293"/>
      <c r="AIE60" s="293"/>
      <c r="AIF60" s="293"/>
      <c r="AIG60" s="293"/>
      <c r="AIH60" s="293"/>
      <c r="AII60" s="293"/>
      <c r="AIJ60" s="293"/>
      <c r="AIK60" s="293"/>
      <c r="AIL60" s="293"/>
      <c r="AIM60" s="293"/>
      <c r="AIN60" s="293"/>
      <c r="AIO60" s="293"/>
      <c r="AIP60" s="293"/>
      <c r="AIQ60" s="293"/>
      <c r="AIR60" s="293"/>
      <c r="AIS60" s="293"/>
      <c r="AIT60" s="293"/>
      <c r="AIU60" s="293"/>
      <c r="AIV60" s="293"/>
      <c r="AIW60" s="293"/>
      <c r="AIX60" s="293"/>
      <c r="AIY60" s="293"/>
      <c r="AIZ60" s="293"/>
    </row>
    <row r="61" spans="1:936" s="294" customFormat="1" ht="15" customHeight="1" thickBot="1" x14ac:dyDescent="0.3">
      <c r="A61" s="219"/>
      <c r="B61" s="220"/>
      <c r="C61" s="220"/>
      <c r="D61" s="224" t="s">
        <v>77</v>
      </c>
      <c r="E61" s="224"/>
      <c r="F61" s="224"/>
      <c r="G61" s="224"/>
      <c r="H61" s="224"/>
      <c r="I61" s="224"/>
      <c r="J61" s="224"/>
      <c r="K61" s="224"/>
      <c r="L61" s="224"/>
      <c r="M61" s="64"/>
      <c r="N61" s="65">
        <f>SUMIF($M$52:$M$57,D61,$N$52:$N$57)</f>
        <v>0</v>
      </c>
      <c r="O61" s="65">
        <f>SUMIF($M$52:$M$57,D61,$O$52:$O$57)</f>
        <v>0</v>
      </c>
      <c r="P61" s="65"/>
      <c r="Q61" s="65">
        <f>SUMIF($M$52:$M$57,D61,$Q$52:$Q$57)</f>
        <v>0</v>
      </c>
      <c r="R61" s="65">
        <f>SUMIF($M$52:$M$57,D61,$R$52:$R$57)</f>
        <v>0</v>
      </c>
      <c r="S61" s="65">
        <f>SUMIF($M$52:$M$57,D61,$S$52:$S$57)</f>
        <v>0</v>
      </c>
      <c r="T61" s="118"/>
      <c r="U61" s="292"/>
      <c r="V61" s="293"/>
      <c r="W61" s="293"/>
      <c r="X61" s="293"/>
      <c r="Y61" s="293"/>
      <c r="Z61" s="293"/>
      <c r="AA61" s="293"/>
      <c r="AB61" s="293"/>
      <c r="AC61" s="293"/>
      <c r="AD61" s="293"/>
      <c r="AE61" s="293"/>
      <c r="AF61" s="293"/>
      <c r="AG61" s="293"/>
      <c r="AH61" s="293"/>
      <c r="AI61" s="293"/>
      <c r="AJ61" s="293"/>
      <c r="AK61" s="293"/>
      <c r="AL61" s="293"/>
      <c r="AM61" s="293"/>
      <c r="AN61" s="293"/>
      <c r="AO61" s="293"/>
      <c r="AP61" s="293"/>
      <c r="AQ61" s="293"/>
      <c r="AR61" s="293"/>
      <c r="AS61" s="293"/>
      <c r="AT61" s="293"/>
      <c r="AU61" s="293"/>
      <c r="AV61" s="293"/>
      <c r="AW61" s="293"/>
      <c r="AX61" s="293"/>
      <c r="AY61" s="293"/>
      <c r="AZ61" s="293"/>
      <c r="BA61" s="293"/>
      <c r="BB61" s="293"/>
      <c r="BC61" s="293"/>
      <c r="BD61" s="293"/>
      <c r="BE61" s="293"/>
      <c r="BF61" s="293"/>
      <c r="BG61" s="293"/>
      <c r="BH61" s="293"/>
      <c r="BI61" s="293"/>
      <c r="BJ61" s="293"/>
      <c r="BK61" s="293"/>
      <c r="BL61" s="293"/>
      <c r="BM61" s="293"/>
      <c r="BN61" s="293"/>
      <c r="BO61" s="293"/>
      <c r="BP61" s="293"/>
      <c r="BQ61" s="293"/>
      <c r="BR61" s="293"/>
      <c r="BS61" s="293"/>
      <c r="BT61" s="293"/>
      <c r="BU61" s="293"/>
      <c r="BV61" s="293"/>
      <c r="BW61" s="293"/>
      <c r="BX61" s="293"/>
      <c r="BY61" s="293"/>
      <c r="BZ61" s="293"/>
      <c r="CA61" s="293"/>
      <c r="CB61" s="293"/>
      <c r="CC61" s="293"/>
      <c r="CD61" s="293"/>
      <c r="CE61" s="293"/>
      <c r="CF61" s="293"/>
      <c r="CG61" s="293"/>
      <c r="CH61" s="293"/>
      <c r="CI61" s="293"/>
      <c r="CJ61" s="293"/>
      <c r="CK61" s="293"/>
      <c r="CL61" s="293"/>
      <c r="CM61" s="293"/>
      <c r="CN61" s="293"/>
      <c r="CO61" s="293"/>
      <c r="CP61" s="293"/>
      <c r="CQ61" s="293"/>
      <c r="CR61" s="293"/>
      <c r="CS61" s="293"/>
      <c r="CT61" s="293"/>
      <c r="CU61" s="293"/>
      <c r="CV61" s="293"/>
      <c r="CW61" s="293"/>
      <c r="CX61" s="293"/>
      <c r="CY61" s="293"/>
      <c r="CZ61" s="293"/>
      <c r="DA61" s="293"/>
      <c r="DB61" s="293"/>
      <c r="DC61" s="293"/>
      <c r="DD61" s="293"/>
      <c r="DE61" s="293"/>
      <c r="DF61" s="293"/>
      <c r="DG61" s="293"/>
      <c r="DH61" s="293"/>
      <c r="DI61" s="293"/>
      <c r="DJ61" s="293"/>
      <c r="DK61" s="293"/>
      <c r="DL61" s="293"/>
      <c r="DM61" s="293"/>
      <c r="DN61" s="293"/>
      <c r="DO61" s="293"/>
      <c r="DP61" s="293"/>
      <c r="DQ61" s="293"/>
      <c r="DR61" s="293"/>
      <c r="DS61" s="293"/>
      <c r="DT61" s="293"/>
      <c r="DU61" s="293"/>
      <c r="DV61" s="293"/>
      <c r="DW61" s="293"/>
      <c r="DX61" s="293"/>
      <c r="DY61" s="293"/>
      <c r="DZ61" s="293"/>
      <c r="EA61" s="293"/>
      <c r="EB61" s="293"/>
      <c r="EC61" s="293"/>
      <c r="ED61" s="293"/>
      <c r="EE61" s="293"/>
      <c r="EF61" s="293"/>
      <c r="EG61" s="293"/>
      <c r="EH61" s="293"/>
      <c r="EI61" s="293"/>
      <c r="EJ61" s="293"/>
      <c r="EK61" s="293"/>
      <c r="EL61" s="293"/>
      <c r="EM61" s="293"/>
      <c r="EN61" s="293"/>
      <c r="EO61" s="293"/>
      <c r="EP61" s="293"/>
      <c r="EQ61" s="293"/>
      <c r="ER61" s="293"/>
      <c r="ES61" s="293"/>
      <c r="ET61" s="293"/>
      <c r="EU61" s="293"/>
      <c r="EV61" s="293"/>
      <c r="EW61" s="293"/>
      <c r="EX61" s="293"/>
      <c r="EY61" s="293"/>
      <c r="EZ61" s="293"/>
      <c r="FA61" s="293"/>
      <c r="FB61" s="293"/>
      <c r="FC61" s="293"/>
      <c r="FD61" s="293"/>
      <c r="FE61" s="293"/>
      <c r="FF61" s="293"/>
      <c r="FG61" s="293"/>
      <c r="FH61" s="293"/>
      <c r="FI61" s="293"/>
      <c r="FJ61" s="293"/>
      <c r="FK61" s="293"/>
      <c r="FL61" s="293"/>
      <c r="FM61" s="293"/>
      <c r="FN61" s="293"/>
      <c r="FO61" s="293"/>
      <c r="FP61" s="293"/>
      <c r="FQ61" s="293"/>
      <c r="FR61" s="293"/>
      <c r="FS61" s="293"/>
      <c r="FT61" s="293"/>
      <c r="FU61" s="293"/>
      <c r="FV61" s="293"/>
      <c r="FW61" s="293"/>
      <c r="FX61" s="293"/>
      <c r="FY61" s="293"/>
      <c r="FZ61" s="293"/>
      <c r="GA61" s="293"/>
      <c r="GB61" s="293"/>
      <c r="GC61" s="293"/>
      <c r="GD61" s="293"/>
      <c r="GE61" s="293"/>
      <c r="GF61" s="293"/>
      <c r="GG61" s="293"/>
      <c r="GH61" s="293"/>
      <c r="GI61" s="293"/>
      <c r="GJ61" s="293"/>
      <c r="GK61" s="293"/>
      <c r="GL61" s="293"/>
      <c r="GM61" s="293"/>
      <c r="GN61" s="293"/>
      <c r="GO61" s="293"/>
      <c r="GP61" s="293"/>
      <c r="GQ61" s="293"/>
      <c r="GR61" s="293"/>
      <c r="GS61" s="293"/>
      <c r="GT61" s="293"/>
      <c r="GU61" s="293"/>
      <c r="GV61" s="293"/>
      <c r="GW61" s="293"/>
      <c r="GX61" s="293"/>
      <c r="GY61" s="293"/>
      <c r="GZ61" s="293"/>
      <c r="HA61" s="293"/>
      <c r="HB61" s="293"/>
      <c r="HC61" s="293"/>
      <c r="HD61" s="293"/>
      <c r="HE61" s="293"/>
      <c r="HF61" s="293"/>
      <c r="HG61" s="293"/>
      <c r="HH61" s="293"/>
      <c r="HI61" s="293"/>
      <c r="HJ61" s="293"/>
      <c r="HK61" s="293"/>
      <c r="HL61" s="293"/>
      <c r="HM61" s="293"/>
      <c r="HN61" s="293"/>
      <c r="HO61" s="293"/>
      <c r="HP61" s="293"/>
      <c r="HQ61" s="293"/>
      <c r="HR61" s="293"/>
      <c r="HS61" s="293"/>
      <c r="HT61" s="293"/>
      <c r="HU61" s="293"/>
      <c r="HV61" s="293"/>
      <c r="HW61" s="293"/>
      <c r="HX61" s="293"/>
      <c r="HY61" s="293"/>
      <c r="HZ61" s="293"/>
      <c r="IA61" s="293"/>
      <c r="IB61" s="293"/>
      <c r="IC61" s="293"/>
      <c r="ID61" s="293"/>
      <c r="IE61" s="293"/>
      <c r="IF61" s="293"/>
      <c r="IG61" s="293"/>
      <c r="IH61" s="293"/>
      <c r="II61" s="293"/>
      <c r="IJ61" s="293"/>
      <c r="IK61" s="293"/>
      <c r="IL61" s="293"/>
      <c r="IM61" s="293"/>
      <c r="IN61" s="293"/>
      <c r="IO61" s="293"/>
      <c r="IP61" s="293"/>
      <c r="IQ61" s="293"/>
      <c r="IR61" s="293"/>
      <c r="IS61" s="293"/>
      <c r="IT61" s="293"/>
      <c r="IU61" s="293"/>
      <c r="IV61" s="293"/>
      <c r="IW61" s="293"/>
      <c r="IX61" s="293"/>
      <c r="IY61" s="293"/>
      <c r="IZ61" s="293"/>
      <c r="JA61" s="293"/>
      <c r="JB61" s="293"/>
      <c r="JC61" s="293"/>
      <c r="JD61" s="293"/>
      <c r="JE61" s="293"/>
      <c r="JF61" s="293"/>
      <c r="JG61" s="293"/>
      <c r="JH61" s="293"/>
      <c r="JI61" s="293"/>
      <c r="JJ61" s="293"/>
      <c r="JK61" s="293"/>
      <c r="JL61" s="293"/>
      <c r="JM61" s="293"/>
      <c r="JN61" s="293"/>
      <c r="JO61" s="293"/>
      <c r="JP61" s="293"/>
      <c r="JQ61" s="293"/>
      <c r="JR61" s="293"/>
      <c r="JS61" s="293"/>
      <c r="JT61" s="293"/>
      <c r="JU61" s="293"/>
      <c r="JV61" s="293"/>
      <c r="JW61" s="293"/>
      <c r="JX61" s="293"/>
      <c r="JY61" s="293"/>
      <c r="JZ61" s="293"/>
      <c r="KA61" s="293"/>
      <c r="KB61" s="293"/>
      <c r="KC61" s="293"/>
      <c r="KD61" s="293"/>
      <c r="KE61" s="293"/>
      <c r="KF61" s="293"/>
      <c r="KG61" s="293"/>
      <c r="KH61" s="293"/>
      <c r="KI61" s="293"/>
      <c r="KJ61" s="293"/>
      <c r="KK61" s="293"/>
      <c r="KL61" s="293"/>
      <c r="KM61" s="293"/>
      <c r="KN61" s="293"/>
      <c r="KO61" s="293"/>
      <c r="KP61" s="293"/>
      <c r="KQ61" s="293"/>
      <c r="KR61" s="293"/>
      <c r="KS61" s="293"/>
      <c r="KT61" s="293"/>
      <c r="KU61" s="293"/>
      <c r="KV61" s="293"/>
      <c r="KW61" s="293"/>
      <c r="KX61" s="293"/>
      <c r="KY61" s="293"/>
      <c r="KZ61" s="293"/>
      <c r="LA61" s="293"/>
      <c r="LB61" s="293"/>
      <c r="LC61" s="293"/>
      <c r="LD61" s="293"/>
      <c r="LE61" s="293"/>
      <c r="LF61" s="293"/>
      <c r="LG61" s="293"/>
      <c r="LH61" s="293"/>
      <c r="LI61" s="293"/>
      <c r="LJ61" s="293"/>
      <c r="LK61" s="293"/>
      <c r="LL61" s="293"/>
      <c r="LM61" s="293"/>
      <c r="LN61" s="293"/>
      <c r="LO61" s="293"/>
      <c r="LP61" s="293"/>
      <c r="LQ61" s="293"/>
      <c r="LR61" s="293"/>
      <c r="LS61" s="293"/>
      <c r="LT61" s="293"/>
      <c r="LU61" s="293"/>
      <c r="LV61" s="293"/>
      <c r="LW61" s="293"/>
      <c r="LX61" s="293"/>
      <c r="LY61" s="293"/>
      <c r="LZ61" s="293"/>
      <c r="MA61" s="293"/>
      <c r="MB61" s="293"/>
      <c r="MC61" s="293"/>
      <c r="MD61" s="293"/>
      <c r="ME61" s="293"/>
      <c r="MF61" s="293"/>
      <c r="MG61" s="293"/>
      <c r="MH61" s="293"/>
      <c r="MI61" s="293"/>
      <c r="MJ61" s="293"/>
      <c r="MK61" s="293"/>
      <c r="ML61" s="293"/>
      <c r="MM61" s="293"/>
      <c r="MN61" s="293"/>
      <c r="MO61" s="293"/>
      <c r="MP61" s="293"/>
      <c r="MQ61" s="293"/>
      <c r="MR61" s="293"/>
      <c r="MS61" s="293"/>
      <c r="MT61" s="293"/>
      <c r="MU61" s="293"/>
      <c r="MV61" s="293"/>
      <c r="MW61" s="293"/>
      <c r="MX61" s="293"/>
      <c r="MY61" s="293"/>
      <c r="MZ61" s="293"/>
      <c r="NA61" s="293"/>
      <c r="NB61" s="293"/>
      <c r="NC61" s="293"/>
      <c r="ND61" s="293"/>
      <c r="NE61" s="293"/>
      <c r="NF61" s="293"/>
      <c r="NG61" s="293"/>
      <c r="NH61" s="293"/>
      <c r="NI61" s="293"/>
      <c r="NJ61" s="293"/>
      <c r="NK61" s="293"/>
      <c r="NL61" s="293"/>
      <c r="NM61" s="293"/>
      <c r="NN61" s="293"/>
      <c r="NO61" s="293"/>
      <c r="NP61" s="293"/>
      <c r="NQ61" s="293"/>
      <c r="NR61" s="293"/>
      <c r="NS61" s="293"/>
      <c r="NT61" s="293"/>
      <c r="NU61" s="293"/>
      <c r="NV61" s="293"/>
      <c r="NW61" s="293"/>
      <c r="NX61" s="293"/>
      <c r="NY61" s="293"/>
      <c r="NZ61" s="293"/>
      <c r="OA61" s="293"/>
      <c r="OB61" s="293"/>
      <c r="OC61" s="293"/>
      <c r="OD61" s="293"/>
      <c r="OE61" s="293"/>
      <c r="OF61" s="293"/>
      <c r="OG61" s="293"/>
      <c r="OH61" s="293"/>
      <c r="OI61" s="293"/>
      <c r="OJ61" s="293"/>
      <c r="OK61" s="293"/>
      <c r="OL61" s="293"/>
      <c r="OM61" s="293"/>
      <c r="ON61" s="293"/>
      <c r="OO61" s="293"/>
      <c r="OP61" s="293"/>
      <c r="OQ61" s="293"/>
      <c r="OR61" s="293"/>
      <c r="OS61" s="293"/>
      <c r="OT61" s="293"/>
      <c r="OU61" s="293"/>
      <c r="OV61" s="293"/>
      <c r="OW61" s="293"/>
      <c r="OX61" s="293"/>
      <c r="OY61" s="293"/>
      <c r="OZ61" s="293"/>
      <c r="PA61" s="293"/>
      <c r="PB61" s="293"/>
      <c r="PC61" s="293"/>
      <c r="PD61" s="293"/>
      <c r="PE61" s="293"/>
      <c r="PF61" s="293"/>
      <c r="PG61" s="293"/>
      <c r="PH61" s="293"/>
      <c r="PI61" s="293"/>
      <c r="PJ61" s="293"/>
      <c r="PK61" s="293"/>
      <c r="PL61" s="293"/>
      <c r="PM61" s="293"/>
      <c r="PN61" s="293"/>
      <c r="PO61" s="293"/>
      <c r="PP61" s="293"/>
      <c r="PQ61" s="293"/>
      <c r="PR61" s="293"/>
      <c r="PS61" s="293"/>
      <c r="PT61" s="293"/>
      <c r="PU61" s="293"/>
      <c r="PV61" s="293"/>
      <c r="PW61" s="293"/>
      <c r="PX61" s="293"/>
      <c r="PY61" s="293"/>
      <c r="PZ61" s="293"/>
      <c r="QA61" s="293"/>
      <c r="QB61" s="293"/>
      <c r="QC61" s="293"/>
      <c r="QD61" s="293"/>
      <c r="QE61" s="293"/>
      <c r="QF61" s="293"/>
      <c r="QG61" s="293"/>
      <c r="QH61" s="293"/>
      <c r="QI61" s="293"/>
      <c r="QJ61" s="293"/>
      <c r="QK61" s="293"/>
      <c r="QL61" s="293"/>
      <c r="QM61" s="293"/>
      <c r="QN61" s="293"/>
      <c r="QO61" s="293"/>
      <c r="QP61" s="293"/>
      <c r="QQ61" s="293"/>
      <c r="QR61" s="293"/>
      <c r="QS61" s="293"/>
      <c r="QT61" s="293"/>
      <c r="QU61" s="293"/>
      <c r="QV61" s="293"/>
      <c r="QW61" s="293"/>
      <c r="QX61" s="293"/>
      <c r="QY61" s="293"/>
      <c r="QZ61" s="293"/>
      <c r="RA61" s="293"/>
      <c r="RB61" s="293"/>
      <c r="RC61" s="293"/>
      <c r="RD61" s="293"/>
      <c r="RE61" s="293"/>
      <c r="RF61" s="293"/>
      <c r="RG61" s="293"/>
      <c r="RH61" s="293"/>
      <c r="RI61" s="293"/>
      <c r="RJ61" s="293"/>
      <c r="RK61" s="293"/>
      <c r="RL61" s="293"/>
      <c r="RM61" s="293"/>
      <c r="RN61" s="293"/>
      <c r="RO61" s="293"/>
      <c r="RP61" s="293"/>
      <c r="RQ61" s="293"/>
      <c r="RR61" s="293"/>
      <c r="RS61" s="293"/>
      <c r="RT61" s="293"/>
      <c r="RU61" s="293"/>
      <c r="RV61" s="293"/>
      <c r="RW61" s="293"/>
      <c r="RX61" s="293"/>
      <c r="RY61" s="293"/>
      <c r="RZ61" s="293"/>
      <c r="SA61" s="293"/>
      <c r="SB61" s="293"/>
      <c r="SC61" s="293"/>
      <c r="SD61" s="293"/>
      <c r="SE61" s="293"/>
      <c r="SF61" s="293"/>
      <c r="SG61" s="293"/>
      <c r="SH61" s="293"/>
      <c r="SI61" s="293"/>
      <c r="SJ61" s="293"/>
      <c r="SK61" s="293"/>
      <c r="SL61" s="293"/>
      <c r="SM61" s="293"/>
      <c r="SN61" s="293"/>
      <c r="SO61" s="293"/>
      <c r="SP61" s="293"/>
      <c r="SQ61" s="293"/>
      <c r="SR61" s="293"/>
      <c r="SS61" s="293"/>
      <c r="ST61" s="293"/>
      <c r="SU61" s="293"/>
      <c r="SV61" s="293"/>
      <c r="SW61" s="293"/>
      <c r="SX61" s="293"/>
      <c r="SY61" s="293"/>
      <c r="SZ61" s="293"/>
      <c r="TA61" s="293"/>
      <c r="TB61" s="293"/>
      <c r="TC61" s="293"/>
      <c r="TD61" s="293"/>
      <c r="TE61" s="293"/>
      <c r="TF61" s="293"/>
      <c r="TG61" s="293"/>
      <c r="TH61" s="293"/>
      <c r="TI61" s="293"/>
      <c r="TJ61" s="293"/>
      <c r="TK61" s="293"/>
      <c r="TL61" s="293"/>
      <c r="TM61" s="293"/>
      <c r="TN61" s="293"/>
      <c r="TO61" s="293"/>
      <c r="TP61" s="293"/>
      <c r="TQ61" s="293"/>
      <c r="TR61" s="293"/>
      <c r="TS61" s="293"/>
      <c r="TT61" s="293"/>
      <c r="TU61" s="293"/>
      <c r="TV61" s="293"/>
      <c r="TW61" s="293"/>
      <c r="TX61" s="293"/>
      <c r="TY61" s="293"/>
      <c r="TZ61" s="293"/>
      <c r="UA61" s="293"/>
      <c r="UB61" s="293"/>
      <c r="UC61" s="293"/>
      <c r="UD61" s="293"/>
      <c r="UE61" s="293"/>
      <c r="UF61" s="293"/>
      <c r="UG61" s="293"/>
      <c r="UH61" s="293"/>
      <c r="UI61" s="293"/>
      <c r="UJ61" s="293"/>
      <c r="UK61" s="293"/>
      <c r="UL61" s="293"/>
      <c r="UM61" s="293"/>
      <c r="UN61" s="293"/>
      <c r="UO61" s="293"/>
      <c r="UP61" s="293"/>
      <c r="UQ61" s="293"/>
      <c r="UR61" s="293"/>
      <c r="US61" s="293"/>
      <c r="UT61" s="293"/>
      <c r="UU61" s="293"/>
      <c r="UV61" s="293"/>
      <c r="UW61" s="293"/>
      <c r="UX61" s="293"/>
      <c r="UY61" s="293"/>
      <c r="UZ61" s="293"/>
      <c r="VA61" s="293"/>
      <c r="VB61" s="293"/>
      <c r="VC61" s="293"/>
      <c r="VD61" s="293"/>
      <c r="VE61" s="293"/>
      <c r="VF61" s="293"/>
      <c r="VG61" s="293"/>
      <c r="VH61" s="293"/>
      <c r="VI61" s="293"/>
      <c r="VJ61" s="293"/>
      <c r="VK61" s="293"/>
      <c r="VL61" s="293"/>
      <c r="VM61" s="293"/>
      <c r="VN61" s="293"/>
      <c r="VO61" s="293"/>
      <c r="VP61" s="293"/>
      <c r="VQ61" s="293"/>
      <c r="VR61" s="293"/>
      <c r="VS61" s="293"/>
      <c r="VT61" s="293"/>
      <c r="VU61" s="293"/>
      <c r="VV61" s="293"/>
      <c r="VW61" s="293"/>
      <c r="VX61" s="293"/>
      <c r="VY61" s="293"/>
      <c r="VZ61" s="293"/>
      <c r="WA61" s="293"/>
      <c r="WB61" s="293"/>
      <c r="WC61" s="293"/>
      <c r="WD61" s="293"/>
      <c r="WE61" s="293"/>
      <c r="WF61" s="293"/>
      <c r="WG61" s="293"/>
      <c r="WH61" s="293"/>
      <c r="WI61" s="293"/>
      <c r="WJ61" s="293"/>
      <c r="WK61" s="293"/>
      <c r="WL61" s="293"/>
      <c r="WM61" s="293"/>
      <c r="WN61" s="293"/>
      <c r="WO61" s="293"/>
      <c r="WP61" s="293"/>
      <c r="WQ61" s="293"/>
      <c r="WR61" s="293"/>
      <c r="WS61" s="293"/>
      <c r="WT61" s="293"/>
      <c r="WU61" s="293"/>
      <c r="WV61" s="293"/>
      <c r="WW61" s="293"/>
      <c r="WX61" s="293"/>
      <c r="WY61" s="293"/>
      <c r="WZ61" s="293"/>
      <c r="XA61" s="293"/>
      <c r="XB61" s="293"/>
      <c r="XC61" s="293"/>
      <c r="XD61" s="293"/>
      <c r="XE61" s="293"/>
      <c r="XF61" s="293"/>
      <c r="XG61" s="293"/>
      <c r="XH61" s="293"/>
      <c r="XI61" s="293"/>
      <c r="XJ61" s="293"/>
      <c r="XK61" s="293"/>
      <c r="XL61" s="293"/>
      <c r="XM61" s="293"/>
      <c r="XN61" s="293"/>
      <c r="XO61" s="293"/>
      <c r="XP61" s="293"/>
      <c r="XQ61" s="293"/>
      <c r="XR61" s="293"/>
      <c r="XS61" s="293"/>
      <c r="XT61" s="293"/>
      <c r="XU61" s="293"/>
      <c r="XV61" s="293"/>
      <c r="XW61" s="293"/>
      <c r="XX61" s="293"/>
      <c r="XY61" s="293"/>
      <c r="XZ61" s="293"/>
      <c r="YA61" s="293"/>
      <c r="YB61" s="293"/>
      <c r="YC61" s="293"/>
      <c r="YD61" s="293"/>
      <c r="YE61" s="293"/>
      <c r="YF61" s="293"/>
      <c r="YG61" s="293"/>
      <c r="YH61" s="293"/>
      <c r="YI61" s="293"/>
      <c r="YJ61" s="293"/>
      <c r="YK61" s="293"/>
      <c r="YL61" s="293"/>
      <c r="YM61" s="293"/>
      <c r="YN61" s="293"/>
      <c r="YO61" s="293"/>
      <c r="YP61" s="293"/>
      <c r="YQ61" s="293"/>
      <c r="YR61" s="293"/>
      <c r="YS61" s="293"/>
      <c r="YT61" s="293"/>
      <c r="YU61" s="293"/>
      <c r="YV61" s="293"/>
      <c r="YW61" s="293"/>
      <c r="YX61" s="293"/>
      <c r="YY61" s="293"/>
      <c r="YZ61" s="293"/>
      <c r="ZA61" s="293"/>
      <c r="ZB61" s="293"/>
      <c r="ZC61" s="293"/>
      <c r="ZD61" s="293"/>
      <c r="ZE61" s="293"/>
      <c r="ZF61" s="293"/>
      <c r="ZG61" s="293"/>
      <c r="ZH61" s="293"/>
      <c r="ZI61" s="293"/>
      <c r="ZJ61" s="293"/>
      <c r="ZK61" s="293"/>
      <c r="ZL61" s="293"/>
      <c r="ZM61" s="293"/>
      <c r="ZN61" s="293"/>
      <c r="ZO61" s="293"/>
      <c r="ZP61" s="293"/>
      <c r="ZQ61" s="293"/>
      <c r="ZR61" s="293"/>
      <c r="ZS61" s="293"/>
      <c r="ZT61" s="293"/>
      <c r="ZU61" s="293"/>
      <c r="ZV61" s="293"/>
      <c r="ZW61" s="293"/>
      <c r="ZX61" s="293"/>
      <c r="ZY61" s="293"/>
      <c r="ZZ61" s="293"/>
      <c r="AAA61" s="293"/>
      <c r="AAB61" s="293"/>
      <c r="AAC61" s="293"/>
      <c r="AAD61" s="293"/>
      <c r="AAE61" s="293"/>
      <c r="AAF61" s="293"/>
      <c r="AAG61" s="293"/>
      <c r="AAH61" s="293"/>
      <c r="AAI61" s="293"/>
      <c r="AAJ61" s="293"/>
      <c r="AAK61" s="293"/>
      <c r="AAL61" s="293"/>
      <c r="AAM61" s="293"/>
      <c r="AAN61" s="293"/>
      <c r="AAO61" s="293"/>
      <c r="AAP61" s="293"/>
      <c r="AAQ61" s="293"/>
      <c r="AAR61" s="293"/>
      <c r="AAS61" s="293"/>
      <c r="AAT61" s="293"/>
      <c r="AAU61" s="293"/>
      <c r="AAV61" s="293"/>
      <c r="AAW61" s="293"/>
      <c r="AAX61" s="293"/>
      <c r="AAY61" s="293"/>
      <c r="AAZ61" s="293"/>
      <c r="ABA61" s="293"/>
      <c r="ABB61" s="293"/>
      <c r="ABC61" s="293"/>
      <c r="ABD61" s="293"/>
      <c r="ABE61" s="293"/>
      <c r="ABF61" s="293"/>
      <c r="ABG61" s="293"/>
      <c r="ABH61" s="293"/>
      <c r="ABI61" s="293"/>
      <c r="ABJ61" s="293"/>
      <c r="ABK61" s="293"/>
      <c r="ABL61" s="293"/>
      <c r="ABM61" s="293"/>
      <c r="ABN61" s="293"/>
      <c r="ABO61" s="293"/>
      <c r="ABP61" s="293"/>
      <c r="ABQ61" s="293"/>
      <c r="ABR61" s="293"/>
      <c r="ABS61" s="293"/>
      <c r="ABT61" s="293"/>
      <c r="ABU61" s="293"/>
      <c r="ABV61" s="293"/>
      <c r="ABW61" s="293"/>
      <c r="ABX61" s="293"/>
      <c r="ABY61" s="293"/>
      <c r="ABZ61" s="293"/>
      <c r="ACA61" s="293"/>
      <c r="ACB61" s="293"/>
      <c r="ACC61" s="293"/>
      <c r="ACD61" s="293"/>
      <c r="ACE61" s="293"/>
      <c r="ACF61" s="293"/>
      <c r="ACG61" s="293"/>
      <c r="ACH61" s="293"/>
      <c r="ACI61" s="293"/>
      <c r="ACJ61" s="293"/>
      <c r="ACK61" s="293"/>
      <c r="ACL61" s="293"/>
      <c r="ACM61" s="293"/>
      <c r="ACN61" s="293"/>
      <c r="ACO61" s="293"/>
      <c r="ACP61" s="293"/>
      <c r="ACQ61" s="293"/>
      <c r="ACR61" s="293"/>
      <c r="ACS61" s="293"/>
      <c r="ACT61" s="293"/>
      <c r="ACU61" s="293"/>
      <c r="ACV61" s="293"/>
      <c r="ACW61" s="293"/>
      <c r="ACX61" s="293"/>
      <c r="ACY61" s="293"/>
      <c r="ACZ61" s="293"/>
      <c r="ADA61" s="293"/>
      <c r="ADB61" s="293"/>
      <c r="ADC61" s="293"/>
      <c r="ADD61" s="293"/>
      <c r="ADE61" s="293"/>
      <c r="ADF61" s="293"/>
      <c r="ADG61" s="293"/>
      <c r="ADH61" s="293"/>
      <c r="ADI61" s="293"/>
      <c r="ADJ61" s="293"/>
      <c r="ADK61" s="293"/>
      <c r="ADL61" s="293"/>
      <c r="ADM61" s="293"/>
      <c r="ADN61" s="293"/>
      <c r="ADO61" s="293"/>
      <c r="ADP61" s="293"/>
      <c r="ADQ61" s="293"/>
      <c r="ADR61" s="293"/>
      <c r="ADS61" s="293"/>
      <c r="ADT61" s="293"/>
      <c r="ADU61" s="293"/>
      <c r="ADV61" s="293"/>
      <c r="ADW61" s="293"/>
      <c r="ADX61" s="293"/>
      <c r="ADY61" s="293"/>
      <c r="ADZ61" s="293"/>
      <c r="AEA61" s="293"/>
      <c r="AEB61" s="293"/>
      <c r="AEC61" s="293"/>
      <c r="AED61" s="293"/>
      <c r="AEE61" s="293"/>
      <c r="AEF61" s="293"/>
      <c r="AEG61" s="293"/>
      <c r="AEH61" s="293"/>
      <c r="AEI61" s="293"/>
      <c r="AEJ61" s="293"/>
      <c r="AEK61" s="293"/>
      <c r="AEL61" s="293"/>
      <c r="AEM61" s="293"/>
      <c r="AEN61" s="293"/>
      <c r="AEO61" s="293"/>
      <c r="AEP61" s="293"/>
      <c r="AEQ61" s="293"/>
      <c r="AER61" s="293"/>
      <c r="AES61" s="293"/>
      <c r="AET61" s="293"/>
      <c r="AEU61" s="293"/>
      <c r="AEV61" s="293"/>
      <c r="AEW61" s="293"/>
      <c r="AEX61" s="293"/>
      <c r="AEY61" s="293"/>
      <c r="AEZ61" s="293"/>
      <c r="AFA61" s="293"/>
      <c r="AFB61" s="293"/>
      <c r="AFC61" s="293"/>
      <c r="AFD61" s="293"/>
      <c r="AFE61" s="293"/>
      <c r="AFF61" s="293"/>
      <c r="AFG61" s="293"/>
      <c r="AFH61" s="293"/>
      <c r="AFI61" s="293"/>
      <c r="AFJ61" s="293"/>
      <c r="AFK61" s="293"/>
      <c r="AFL61" s="293"/>
      <c r="AFM61" s="293"/>
      <c r="AFN61" s="293"/>
      <c r="AFO61" s="293"/>
      <c r="AFP61" s="293"/>
      <c r="AFQ61" s="293"/>
      <c r="AFR61" s="293"/>
      <c r="AFS61" s="293"/>
      <c r="AFT61" s="293"/>
      <c r="AFU61" s="293"/>
      <c r="AFV61" s="293"/>
      <c r="AFW61" s="293"/>
      <c r="AFX61" s="293"/>
      <c r="AFY61" s="293"/>
      <c r="AFZ61" s="293"/>
      <c r="AGA61" s="293"/>
      <c r="AGB61" s="293"/>
      <c r="AGC61" s="293"/>
      <c r="AGD61" s="293"/>
      <c r="AGE61" s="293"/>
      <c r="AGF61" s="293"/>
      <c r="AGG61" s="293"/>
      <c r="AGH61" s="293"/>
      <c r="AGI61" s="293"/>
      <c r="AGJ61" s="293"/>
      <c r="AGK61" s="293"/>
      <c r="AGL61" s="293"/>
      <c r="AGM61" s="293"/>
      <c r="AGN61" s="293"/>
      <c r="AGO61" s="293"/>
      <c r="AGP61" s="293"/>
      <c r="AGQ61" s="293"/>
      <c r="AGR61" s="293"/>
      <c r="AGS61" s="293"/>
      <c r="AGT61" s="293"/>
      <c r="AGU61" s="293"/>
      <c r="AGV61" s="293"/>
      <c r="AGW61" s="293"/>
      <c r="AGX61" s="293"/>
      <c r="AGY61" s="293"/>
      <c r="AGZ61" s="293"/>
      <c r="AHA61" s="293"/>
      <c r="AHB61" s="293"/>
      <c r="AHC61" s="293"/>
      <c r="AHD61" s="293"/>
      <c r="AHE61" s="293"/>
      <c r="AHF61" s="293"/>
      <c r="AHG61" s="293"/>
      <c r="AHH61" s="293"/>
      <c r="AHI61" s="293"/>
      <c r="AHJ61" s="293"/>
      <c r="AHK61" s="293"/>
      <c r="AHL61" s="293"/>
      <c r="AHM61" s="293"/>
      <c r="AHN61" s="293"/>
      <c r="AHO61" s="293"/>
      <c r="AHP61" s="293"/>
      <c r="AHQ61" s="293"/>
      <c r="AHR61" s="293"/>
      <c r="AHS61" s="293"/>
      <c r="AHT61" s="293"/>
      <c r="AHU61" s="293"/>
      <c r="AHV61" s="293"/>
      <c r="AHW61" s="293"/>
      <c r="AHX61" s="293"/>
      <c r="AHY61" s="293"/>
      <c r="AHZ61" s="293"/>
      <c r="AIA61" s="293"/>
      <c r="AIB61" s="293"/>
      <c r="AIC61" s="293"/>
      <c r="AID61" s="293"/>
      <c r="AIE61" s="293"/>
      <c r="AIF61" s="293"/>
      <c r="AIG61" s="293"/>
      <c r="AIH61" s="293"/>
      <c r="AII61" s="293"/>
      <c r="AIJ61" s="293"/>
      <c r="AIK61" s="293"/>
      <c r="AIL61" s="293"/>
      <c r="AIM61" s="293"/>
      <c r="AIN61" s="293"/>
      <c r="AIO61" s="293"/>
      <c r="AIP61" s="293"/>
      <c r="AIQ61" s="293"/>
      <c r="AIR61" s="293"/>
      <c r="AIS61" s="293"/>
      <c r="AIT61" s="293"/>
      <c r="AIU61" s="293"/>
      <c r="AIV61" s="293"/>
      <c r="AIW61" s="293"/>
      <c r="AIX61" s="293"/>
      <c r="AIY61" s="293"/>
      <c r="AIZ61" s="293"/>
    </row>
    <row r="62" spans="1:936" s="295" customFormat="1" ht="91.5" customHeight="1" outlineLevel="1" x14ac:dyDescent="0.25">
      <c r="A62" s="152">
        <v>34</v>
      </c>
      <c r="B62" s="182" t="s">
        <v>138</v>
      </c>
      <c r="C62" s="182" t="s">
        <v>139</v>
      </c>
      <c r="D62" s="182" t="s">
        <v>107</v>
      </c>
      <c r="E62" s="182"/>
      <c r="F62" s="182"/>
      <c r="G62" s="182"/>
      <c r="H62" s="182"/>
      <c r="I62" s="182"/>
      <c r="J62" s="182"/>
      <c r="K62" s="35" t="s">
        <v>344</v>
      </c>
      <c r="L62" s="182" t="s">
        <v>140</v>
      </c>
      <c r="M62" s="182" t="s">
        <v>3</v>
      </c>
      <c r="N62" s="26">
        <v>74000000000</v>
      </c>
      <c r="O62" s="26">
        <v>74000000000</v>
      </c>
      <c r="P62" s="29" t="s">
        <v>141</v>
      </c>
      <c r="Q62" s="26">
        <f>38761904762.2+1761904761.9+1761904761.9+1761904761.9+1761904761.9+1761904761.9+1761904761.9+1761904761.9+1761904761.9+1761904761.9+1761904761.9+1761904761.9+1761904761.9+1761904761.9</f>
        <v>61666666666.900017</v>
      </c>
      <c r="R62" s="26">
        <f>27000442621.6+339655076+452522803+1282602.5+1775075.4+2158135.7+3391292</f>
        <v>27801227606.200001</v>
      </c>
      <c r="S62" s="166">
        <f t="shared" ref="S62:S68" si="4">O62-Q62</f>
        <v>12333333333.099983</v>
      </c>
      <c r="T62" s="114" t="s">
        <v>82</v>
      </c>
      <c r="U62" s="14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  <c r="IR62" s="15"/>
      <c r="IS62" s="15"/>
      <c r="IT62" s="15"/>
      <c r="IU62" s="15"/>
      <c r="IV62" s="15"/>
      <c r="IW62" s="15"/>
      <c r="IX62" s="15"/>
      <c r="IY62" s="15"/>
      <c r="IZ62" s="15"/>
      <c r="JA62" s="15"/>
      <c r="JB62" s="15"/>
      <c r="JC62" s="15"/>
      <c r="JD62" s="15"/>
      <c r="JE62" s="15"/>
      <c r="JF62" s="15"/>
      <c r="JG62" s="15"/>
      <c r="JH62" s="15"/>
      <c r="JI62" s="15"/>
      <c r="JJ62" s="15"/>
      <c r="JK62" s="15"/>
      <c r="JL62" s="15"/>
      <c r="JM62" s="15"/>
      <c r="JN62" s="15"/>
      <c r="JO62" s="15"/>
      <c r="JP62" s="15"/>
      <c r="JQ62" s="15"/>
      <c r="JR62" s="15"/>
      <c r="JS62" s="15"/>
      <c r="JT62" s="15"/>
      <c r="JU62" s="15"/>
      <c r="JV62" s="15"/>
      <c r="JW62" s="15"/>
      <c r="JX62" s="15"/>
      <c r="JY62" s="15"/>
      <c r="JZ62" s="15"/>
      <c r="KA62" s="15"/>
      <c r="KB62" s="15"/>
      <c r="KC62" s="15"/>
      <c r="KD62" s="15"/>
      <c r="KE62" s="15"/>
      <c r="KF62" s="15"/>
      <c r="KG62" s="15"/>
      <c r="KH62" s="15"/>
      <c r="KI62" s="15"/>
      <c r="KJ62" s="15"/>
      <c r="KK62" s="15"/>
      <c r="KL62" s="15"/>
      <c r="KM62" s="15"/>
      <c r="KN62" s="15"/>
      <c r="KO62" s="15"/>
      <c r="KP62" s="15"/>
      <c r="KQ62" s="15"/>
      <c r="KR62" s="15"/>
      <c r="KS62" s="15"/>
      <c r="KT62" s="15"/>
      <c r="KU62" s="15"/>
      <c r="KV62" s="15"/>
      <c r="KW62" s="15"/>
      <c r="KX62" s="15"/>
      <c r="KY62" s="15"/>
      <c r="KZ62" s="15"/>
      <c r="LA62" s="15"/>
      <c r="LB62" s="15"/>
      <c r="LC62" s="15"/>
      <c r="LD62" s="15"/>
      <c r="LE62" s="15"/>
      <c r="LF62" s="15"/>
      <c r="LG62" s="15"/>
      <c r="LH62" s="15"/>
      <c r="LI62" s="15"/>
      <c r="LJ62" s="15"/>
      <c r="LK62" s="15"/>
      <c r="LL62" s="15"/>
      <c r="LM62" s="15"/>
      <c r="LN62" s="15"/>
      <c r="LO62" s="15"/>
      <c r="LP62" s="15"/>
      <c r="LQ62" s="15"/>
      <c r="LR62" s="15"/>
      <c r="LS62" s="15"/>
      <c r="LT62" s="15"/>
      <c r="LU62" s="15"/>
      <c r="LV62" s="15"/>
      <c r="LW62" s="15"/>
      <c r="LX62" s="15"/>
      <c r="LY62" s="15"/>
      <c r="LZ62" s="15"/>
      <c r="MA62" s="15"/>
      <c r="MB62" s="15"/>
      <c r="MC62" s="15"/>
      <c r="MD62" s="15"/>
      <c r="ME62" s="15"/>
      <c r="MF62" s="15"/>
      <c r="MG62" s="15"/>
      <c r="MH62" s="15"/>
      <c r="MI62" s="15"/>
      <c r="MJ62" s="15"/>
      <c r="MK62" s="15"/>
      <c r="ML62" s="15"/>
      <c r="MM62" s="15"/>
      <c r="MN62" s="15"/>
      <c r="MO62" s="15"/>
      <c r="MP62" s="15"/>
      <c r="MQ62" s="15"/>
      <c r="MR62" s="15"/>
      <c r="MS62" s="15"/>
      <c r="MT62" s="15"/>
      <c r="MU62" s="15"/>
      <c r="MV62" s="15"/>
      <c r="MW62" s="15"/>
      <c r="MX62" s="15"/>
      <c r="MY62" s="15"/>
      <c r="MZ62" s="15"/>
      <c r="NA62" s="15"/>
      <c r="NB62" s="15"/>
      <c r="NC62" s="15"/>
      <c r="ND62" s="15"/>
      <c r="NE62" s="15"/>
      <c r="NF62" s="15"/>
      <c r="NG62" s="15"/>
      <c r="NH62" s="15"/>
      <c r="NI62" s="15"/>
      <c r="NJ62" s="15"/>
      <c r="NK62" s="15"/>
      <c r="NL62" s="15"/>
      <c r="NM62" s="15"/>
      <c r="NN62" s="15"/>
      <c r="NO62" s="15"/>
      <c r="NP62" s="15"/>
      <c r="NQ62" s="15"/>
      <c r="NR62" s="15"/>
      <c r="NS62" s="15"/>
      <c r="NT62" s="15"/>
      <c r="NU62" s="15"/>
      <c r="NV62" s="15"/>
      <c r="NW62" s="15"/>
      <c r="NX62" s="15"/>
      <c r="NY62" s="15"/>
      <c r="NZ62" s="15"/>
      <c r="OA62" s="15"/>
      <c r="OB62" s="15"/>
      <c r="OC62" s="15"/>
      <c r="OD62" s="15"/>
      <c r="OE62" s="15"/>
      <c r="OF62" s="15"/>
      <c r="OG62" s="15"/>
      <c r="OH62" s="15"/>
      <c r="OI62" s="15"/>
      <c r="OJ62" s="15"/>
      <c r="OK62" s="15"/>
      <c r="OL62" s="15"/>
      <c r="OM62" s="15"/>
      <c r="ON62" s="15"/>
      <c r="OO62" s="15"/>
      <c r="OP62" s="15"/>
      <c r="OQ62" s="15"/>
      <c r="OR62" s="15"/>
      <c r="OS62" s="15"/>
      <c r="OT62" s="15"/>
      <c r="OU62" s="15"/>
      <c r="OV62" s="15"/>
      <c r="OW62" s="15"/>
      <c r="OX62" s="15"/>
      <c r="OY62" s="15"/>
      <c r="OZ62" s="15"/>
      <c r="PA62" s="15"/>
      <c r="PB62" s="15"/>
      <c r="PC62" s="15"/>
      <c r="PD62" s="15"/>
      <c r="PE62" s="15"/>
      <c r="PF62" s="15"/>
      <c r="PG62" s="15"/>
      <c r="PH62" s="15"/>
      <c r="PI62" s="15"/>
      <c r="PJ62" s="15"/>
      <c r="PK62" s="15"/>
      <c r="PL62" s="15"/>
      <c r="PM62" s="15"/>
      <c r="PN62" s="15"/>
      <c r="PO62" s="15"/>
      <c r="PP62" s="15"/>
      <c r="PQ62" s="15"/>
      <c r="PR62" s="15"/>
      <c r="PS62" s="15"/>
      <c r="PT62" s="15"/>
      <c r="PU62" s="15"/>
      <c r="PV62" s="15"/>
      <c r="PW62" s="15"/>
      <c r="PX62" s="15"/>
      <c r="PY62" s="15"/>
      <c r="PZ62" s="15"/>
      <c r="QA62" s="15"/>
      <c r="QB62" s="15"/>
      <c r="QC62" s="15"/>
      <c r="QD62" s="15"/>
      <c r="QE62" s="15"/>
      <c r="QF62" s="15"/>
      <c r="QG62" s="15"/>
      <c r="QH62" s="15"/>
      <c r="QI62" s="15"/>
      <c r="QJ62" s="15"/>
      <c r="QK62" s="15"/>
      <c r="QL62" s="15"/>
      <c r="QM62" s="15"/>
      <c r="QN62" s="15"/>
      <c r="QO62" s="15"/>
      <c r="QP62" s="15"/>
      <c r="QQ62" s="15"/>
      <c r="QR62" s="15"/>
      <c r="QS62" s="15"/>
      <c r="QT62" s="15"/>
      <c r="QU62" s="15"/>
      <c r="QV62" s="15"/>
      <c r="QW62" s="15"/>
      <c r="QX62" s="15"/>
      <c r="QY62" s="15"/>
      <c r="QZ62" s="15"/>
      <c r="RA62" s="15"/>
      <c r="RB62" s="15"/>
      <c r="RC62" s="15"/>
      <c r="RD62" s="15"/>
      <c r="RE62" s="15"/>
      <c r="RF62" s="15"/>
      <c r="RG62" s="15"/>
      <c r="RH62" s="15"/>
      <c r="RI62" s="15"/>
      <c r="RJ62" s="15"/>
      <c r="RK62" s="15"/>
      <c r="RL62" s="15"/>
      <c r="RM62" s="15"/>
      <c r="RN62" s="15"/>
      <c r="RO62" s="15"/>
      <c r="RP62" s="15"/>
      <c r="RQ62" s="15"/>
      <c r="RR62" s="15"/>
      <c r="RS62" s="15"/>
      <c r="RT62" s="15"/>
      <c r="RU62" s="15"/>
      <c r="RV62" s="15"/>
      <c r="RW62" s="15"/>
      <c r="RX62" s="15"/>
      <c r="RY62" s="15"/>
      <c r="RZ62" s="15"/>
      <c r="SA62" s="15"/>
      <c r="SB62" s="15"/>
      <c r="SC62" s="15"/>
      <c r="SD62" s="15"/>
      <c r="SE62" s="15"/>
      <c r="SF62" s="15"/>
      <c r="SG62" s="15"/>
      <c r="SH62" s="15"/>
      <c r="SI62" s="15"/>
      <c r="SJ62" s="15"/>
      <c r="SK62" s="15"/>
      <c r="SL62" s="15"/>
      <c r="SM62" s="15"/>
      <c r="SN62" s="15"/>
      <c r="SO62" s="15"/>
      <c r="SP62" s="15"/>
      <c r="SQ62" s="15"/>
      <c r="SR62" s="15"/>
      <c r="SS62" s="15"/>
      <c r="ST62" s="15"/>
      <c r="SU62" s="15"/>
      <c r="SV62" s="15"/>
      <c r="SW62" s="15"/>
      <c r="SX62" s="15"/>
      <c r="SY62" s="15"/>
      <c r="SZ62" s="15"/>
      <c r="TA62" s="15"/>
      <c r="TB62" s="15"/>
      <c r="TC62" s="15"/>
      <c r="TD62" s="15"/>
      <c r="TE62" s="15"/>
      <c r="TF62" s="15"/>
      <c r="TG62" s="15"/>
      <c r="TH62" s="15"/>
      <c r="TI62" s="15"/>
      <c r="TJ62" s="15"/>
      <c r="TK62" s="15"/>
      <c r="TL62" s="15"/>
      <c r="TM62" s="15"/>
      <c r="TN62" s="15"/>
      <c r="TO62" s="15"/>
      <c r="TP62" s="15"/>
      <c r="TQ62" s="15"/>
      <c r="TR62" s="15"/>
      <c r="TS62" s="15"/>
      <c r="TT62" s="15"/>
      <c r="TU62" s="15"/>
      <c r="TV62" s="15"/>
      <c r="TW62" s="15"/>
      <c r="TX62" s="15"/>
      <c r="TY62" s="15"/>
      <c r="TZ62" s="15"/>
      <c r="UA62" s="15"/>
      <c r="UB62" s="15"/>
      <c r="UC62" s="15"/>
      <c r="UD62" s="15"/>
      <c r="UE62" s="15"/>
      <c r="UF62" s="15"/>
      <c r="UG62" s="15"/>
      <c r="UH62" s="15"/>
      <c r="UI62" s="15"/>
      <c r="UJ62" s="15"/>
      <c r="UK62" s="15"/>
      <c r="UL62" s="15"/>
      <c r="UM62" s="15"/>
      <c r="UN62" s="15"/>
      <c r="UO62" s="15"/>
      <c r="UP62" s="15"/>
      <c r="UQ62" s="15"/>
      <c r="UR62" s="15"/>
      <c r="US62" s="15"/>
      <c r="UT62" s="15"/>
      <c r="UU62" s="15"/>
      <c r="UV62" s="15"/>
      <c r="UW62" s="15"/>
      <c r="UX62" s="15"/>
      <c r="UY62" s="15"/>
      <c r="UZ62" s="15"/>
      <c r="VA62" s="15"/>
      <c r="VB62" s="15"/>
      <c r="VC62" s="15"/>
      <c r="VD62" s="15"/>
      <c r="VE62" s="15"/>
      <c r="VF62" s="15"/>
      <c r="VG62" s="15"/>
      <c r="VH62" s="15"/>
      <c r="VI62" s="15"/>
      <c r="VJ62" s="15"/>
      <c r="VK62" s="15"/>
      <c r="VL62" s="15"/>
      <c r="VM62" s="15"/>
      <c r="VN62" s="15"/>
      <c r="VO62" s="15"/>
      <c r="VP62" s="15"/>
      <c r="VQ62" s="15"/>
      <c r="VR62" s="15"/>
      <c r="VS62" s="15"/>
      <c r="VT62" s="15"/>
      <c r="VU62" s="15"/>
      <c r="VV62" s="15"/>
      <c r="VW62" s="15"/>
      <c r="VX62" s="15"/>
      <c r="VY62" s="15"/>
      <c r="VZ62" s="15"/>
      <c r="WA62" s="15"/>
      <c r="WB62" s="15"/>
      <c r="WC62" s="15"/>
      <c r="WD62" s="15"/>
      <c r="WE62" s="15"/>
      <c r="WF62" s="15"/>
      <c r="WG62" s="15"/>
      <c r="WH62" s="15"/>
      <c r="WI62" s="15"/>
      <c r="WJ62" s="15"/>
      <c r="WK62" s="15"/>
      <c r="WL62" s="15"/>
      <c r="WM62" s="15"/>
      <c r="WN62" s="15"/>
      <c r="WO62" s="15"/>
      <c r="WP62" s="15"/>
      <c r="WQ62" s="15"/>
      <c r="WR62" s="15"/>
      <c r="WS62" s="15"/>
      <c r="WT62" s="15"/>
      <c r="WU62" s="15"/>
      <c r="WV62" s="15"/>
      <c r="WW62" s="15"/>
      <c r="WX62" s="15"/>
      <c r="WY62" s="15"/>
      <c r="WZ62" s="15"/>
      <c r="XA62" s="15"/>
      <c r="XB62" s="15"/>
      <c r="XC62" s="15"/>
      <c r="XD62" s="15"/>
      <c r="XE62" s="15"/>
      <c r="XF62" s="15"/>
      <c r="XG62" s="15"/>
      <c r="XH62" s="15"/>
      <c r="XI62" s="15"/>
      <c r="XJ62" s="15"/>
      <c r="XK62" s="15"/>
      <c r="XL62" s="15"/>
      <c r="XM62" s="15"/>
      <c r="XN62" s="15"/>
      <c r="XO62" s="15"/>
      <c r="XP62" s="15"/>
      <c r="XQ62" s="15"/>
      <c r="XR62" s="15"/>
      <c r="XS62" s="15"/>
      <c r="XT62" s="15"/>
      <c r="XU62" s="15"/>
      <c r="XV62" s="15"/>
      <c r="XW62" s="15"/>
      <c r="XX62" s="15"/>
      <c r="XY62" s="15"/>
      <c r="XZ62" s="15"/>
      <c r="YA62" s="15"/>
      <c r="YB62" s="15"/>
      <c r="YC62" s="15"/>
      <c r="YD62" s="15"/>
      <c r="YE62" s="15"/>
      <c r="YF62" s="15"/>
      <c r="YG62" s="15"/>
      <c r="YH62" s="15"/>
      <c r="YI62" s="15"/>
      <c r="YJ62" s="15"/>
      <c r="YK62" s="15"/>
      <c r="YL62" s="15"/>
      <c r="YM62" s="15"/>
      <c r="YN62" s="15"/>
      <c r="YO62" s="15"/>
      <c r="YP62" s="15"/>
      <c r="YQ62" s="15"/>
      <c r="YR62" s="15"/>
      <c r="YS62" s="15"/>
      <c r="YT62" s="15"/>
      <c r="YU62" s="15"/>
      <c r="YV62" s="15"/>
      <c r="YW62" s="15"/>
      <c r="YX62" s="15"/>
      <c r="YY62" s="15"/>
      <c r="YZ62" s="15"/>
      <c r="ZA62" s="15"/>
      <c r="ZB62" s="15"/>
      <c r="ZC62" s="15"/>
      <c r="ZD62" s="15"/>
      <c r="ZE62" s="15"/>
      <c r="ZF62" s="15"/>
      <c r="ZG62" s="15"/>
      <c r="ZH62" s="15"/>
      <c r="ZI62" s="15"/>
      <c r="ZJ62" s="15"/>
      <c r="ZK62" s="15"/>
      <c r="ZL62" s="15"/>
      <c r="ZM62" s="15"/>
      <c r="ZN62" s="15"/>
      <c r="ZO62" s="15"/>
      <c r="ZP62" s="15"/>
      <c r="ZQ62" s="15"/>
      <c r="ZR62" s="15"/>
      <c r="ZS62" s="15"/>
      <c r="ZT62" s="15"/>
      <c r="ZU62" s="15"/>
      <c r="ZV62" s="15"/>
      <c r="ZW62" s="15"/>
      <c r="ZX62" s="15"/>
      <c r="ZY62" s="15"/>
      <c r="ZZ62" s="15"/>
      <c r="AAA62" s="15"/>
      <c r="AAB62" s="15"/>
      <c r="AAC62" s="15"/>
      <c r="AAD62" s="15"/>
      <c r="AAE62" s="15"/>
      <c r="AAF62" s="15"/>
      <c r="AAG62" s="15"/>
      <c r="AAH62" s="15"/>
      <c r="AAI62" s="15"/>
      <c r="AAJ62" s="15"/>
      <c r="AAK62" s="15"/>
      <c r="AAL62" s="15"/>
      <c r="AAM62" s="15"/>
      <c r="AAN62" s="15"/>
      <c r="AAO62" s="15"/>
      <c r="AAP62" s="15"/>
      <c r="AAQ62" s="15"/>
      <c r="AAR62" s="15"/>
      <c r="AAS62" s="15"/>
      <c r="AAT62" s="15"/>
      <c r="AAU62" s="15"/>
      <c r="AAV62" s="15"/>
      <c r="AAW62" s="15"/>
      <c r="AAX62" s="15"/>
      <c r="AAY62" s="15"/>
      <c r="AAZ62" s="15"/>
      <c r="ABA62" s="15"/>
      <c r="ABB62" s="15"/>
      <c r="ABC62" s="15"/>
      <c r="ABD62" s="15"/>
      <c r="ABE62" s="15"/>
      <c r="ABF62" s="15"/>
      <c r="ABG62" s="15"/>
      <c r="ABH62" s="15"/>
      <c r="ABI62" s="15"/>
      <c r="ABJ62" s="15"/>
      <c r="ABK62" s="15"/>
      <c r="ABL62" s="15"/>
      <c r="ABM62" s="15"/>
      <c r="ABN62" s="15"/>
      <c r="ABO62" s="15"/>
      <c r="ABP62" s="15"/>
      <c r="ABQ62" s="15"/>
      <c r="ABR62" s="15"/>
      <c r="ABS62" s="15"/>
      <c r="ABT62" s="15"/>
      <c r="ABU62" s="15"/>
      <c r="ABV62" s="15"/>
      <c r="ABW62" s="15"/>
      <c r="ABX62" s="15"/>
      <c r="ABY62" s="15"/>
      <c r="ABZ62" s="15"/>
      <c r="ACA62" s="15"/>
      <c r="ACB62" s="15"/>
      <c r="ACC62" s="15"/>
      <c r="ACD62" s="15"/>
      <c r="ACE62" s="15"/>
      <c r="ACF62" s="15"/>
      <c r="ACG62" s="15"/>
      <c r="ACH62" s="15"/>
      <c r="ACI62" s="15"/>
      <c r="ACJ62" s="15"/>
      <c r="ACK62" s="15"/>
      <c r="ACL62" s="15"/>
      <c r="ACM62" s="15"/>
      <c r="ACN62" s="15"/>
      <c r="ACO62" s="15"/>
      <c r="ACP62" s="15"/>
      <c r="ACQ62" s="15"/>
      <c r="ACR62" s="15"/>
      <c r="ACS62" s="15"/>
      <c r="ACT62" s="15"/>
      <c r="ACU62" s="15"/>
      <c r="ACV62" s="15"/>
      <c r="ACW62" s="15"/>
      <c r="ACX62" s="15"/>
      <c r="ACY62" s="15"/>
      <c r="ACZ62" s="15"/>
      <c r="ADA62" s="15"/>
      <c r="ADB62" s="15"/>
      <c r="ADC62" s="15"/>
      <c r="ADD62" s="15"/>
      <c r="ADE62" s="15"/>
      <c r="ADF62" s="15"/>
      <c r="ADG62" s="15"/>
      <c r="ADH62" s="15"/>
      <c r="ADI62" s="15"/>
      <c r="ADJ62" s="15"/>
      <c r="ADK62" s="15"/>
      <c r="ADL62" s="15"/>
      <c r="ADM62" s="15"/>
      <c r="ADN62" s="15"/>
      <c r="ADO62" s="15"/>
      <c r="ADP62" s="15"/>
      <c r="ADQ62" s="15"/>
      <c r="ADR62" s="15"/>
      <c r="ADS62" s="15"/>
      <c r="ADT62" s="15"/>
      <c r="ADU62" s="15"/>
      <c r="ADV62" s="15"/>
      <c r="ADW62" s="15"/>
      <c r="ADX62" s="15"/>
      <c r="ADY62" s="15"/>
      <c r="ADZ62" s="15"/>
      <c r="AEA62" s="15"/>
      <c r="AEB62" s="15"/>
      <c r="AEC62" s="15"/>
      <c r="AED62" s="15"/>
      <c r="AEE62" s="15"/>
      <c r="AEF62" s="15"/>
      <c r="AEG62" s="15"/>
      <c r="AEH62" s="15"/>
      <c r="AEI62" s="15"/>
      <c r="AEJ62" s="15"/>
      <c r="AEK62" s="15"/>
      <c r="AEL62" s="15"/>
      <c r="AEM62" s="15"/>
      <c r="AEN62" s="15"/>
      <c r="AEO62" s="15"/>
      <c r="AEP62" s="15"/>
      <c r="AEQ62" s="15"/>
      <c r="AER62" s="15"/>
      <c r="AES62" s="15"/>
      <c r="AET62" s="15"/>
      <c r="AEU62" s="15"/>
      <c r="AEV62" s="15"/>
      <c r="AEW62" s="15"/>
      <c r="AEX62" s="15"/>
      <c r="AEY62" s="15"/>
      <c r="AEZ62" s="15"/>
      <c r="AFA62" s="15"/>
      <c r="AFB62" s="15"/>
      <c r="AFC62" s="15"/>
      <c r="AFD62" s="15"/>
      <c r="AFE62" s="15"/>
      <c r="AFF62" s="15"/>
      <c r="AFG62" s="15"/>
      <c r="AFH62" s="15"/>
      <c r="AFI62" s="15"/>
      <c r="AFJ62" s="15"/>
      <c r="AFK62" s="15"/>
      <c r="AFL62" s="15"/>
      <c r="AFM62" s="15"/>
      <c r="AFN62" s="15"/>
      <c r="AFO62" s="15"/>
      <c r="AFP62" s="15"/>
      <c r="AFQ62" s="15"/>
      <c r="AFR62" s="15"/>
      <c r="AFS62" s="15"/>
      <c r="AFT62" s="15"/>
      <c r="AFU62" s="15"/>
      <c r="AFV62" s="15"/>
      <c r="AFW62" s="15"/>
      <c r="AFX62" s="15"/>
      <c r="AFY62" s="15"/>
      <c r="AFZ62" s="15"/>
      <c r="AGA62" s="15"/>
      <c r="AGB62" s="15"/>
      <c r="AGC62" s="15"/>
      <c r="AGD62" s="15"/>
      <c r="AGE62" s="15"/>
      <c r="AGF62" s="15"/>
      <c r="AGG62" s="15"/>
      <c r="AGH62" s="15"/>
      <c r="AGI62" s="15"/>
      <c r="AGJ62" s="15"/>
      <c r="AGK62" s="15"/>
      <c r="AGL62" s="15"/>
      <c r="AGM62" s="15"/>
      <c r="AGN62" s="15"/>
      <c r="AGO62" s="15"/>
      <c r="AGP62" s="15"/>
      <c r="AGQ62" s="15"/>
      <c r="AGR62" s="15"/>
      <c r="AGS62" s="15"/>
      <c r="AGT62" s="15"/>
      <c r="AGU62" s="15"/>
      <c r="AGV62" s="15"/>
      <c r="AGW62" s="15"/>
      <c r="AGX62" s="15"/>
      <c r="AGY62" s="15"/>
      <c r="AGZ62" s="15"/>
      <c r="AHA62" s="15"/>
      <c r="AHB62" s="15"/>
      <c r="AHC62" s="15"/>
      <c r="AHD62" s="15"/>
      <c r="AHE62" s="15"/>
      <c r="AHF62" s="15"/>
      <c r="AHG62" s="15"/>
      <c r="AHH62" s="15"/>
      <c r="AHI62" s="15"/>
      <c r="AHJ62" s="15"/>
      <c r="AHK62" s="15"/>
      <c r="AHL62" s="15"/>
      <c r="AHM62" s="15"/>
      <c r="AHN62" s="15"/>
      <c r="AHO62" s="15"/>
      <c r="AHP62" s="15"/>
      <c r="AHQ62" s="15"/>
      <c r="AHR62" s="15"/>
      <c r="AHS62" s="15"/>
      <c r="AHT62" s="15"/>
      <c r="AHU62" s="15"/>
      <c r="AHV62" s="15"/>
      <c r="AHW62" s="15"/>
      <c r="AHX62" s="15"/>
      <c r="AHY62" s="15"/>
      <c r="AHZ62" s="15"/>
      <c r="AIA62" s="15"/>
      <c r="AIB62" s="15"/>
      <c r="AIC62" s="15"/>
      <c r="AID62" s="15"/>
      <c r="AIE62" s="15"/>
      <c r="AIF62" s="15"/>
      <c r="AIG62" s="15"/>
      <c r="AIH62" s="15"/>
      <c r="AII62" s="15"/>
      <c r="AIJ62" s="15"/>
      <c r="AIK62" s="15"/>
      <c r="AIL62" s="15"/>
      <c r="AIM62" s="15"/>
      <c r="AIN62" s="15"/>
      <c r="AIO62" s="15"/>
      <c r="AIP62" s="15"/>
      <c r="AIQ62" s="15"/>
      <c r="AIR62" s="15"/>
      <c r="AIS62" s="15"/>
      <c r="AIT62" s="15"/>
      <c r="AIU62" s="15"/>
      <c r="AIV62" s="15"/>
      <c r="AIW62" s="15"/>
      <c r="AIX62" s="15"/>
      <c r="AIY62" s="15"/>
      <c r="AIZ62" s="15"/>
    </row>
    <row r="63" spans="1:936" s="295" customFormat="1" ht="91.5" customHeight="1" outlineLevel="1" x14ac:dyDescent="0.25">
      <c r="A63" s="152">
        <v>35</v>
      </c>
      <c r="B63" s="182" t="s">
        <v>138</v>
      </c>
      <c r="C63" s="182" t="s">
        <v>142</v>
      </c>
      <c r="D63" s="182" t="s">
        <v>291</v>
      </c>
      <c r="E63" s="182"/>
      <c r="F63" s="182"/>
      <c r="G63" s="182"/>
      <c r="H63" s="182"/>
      <c r="I63" s="182"/>
      <c r="J63" s="182"/>
      <c r="K63" s="35" t="s">
        <v>345</v>
      </c>
      <c r="L63" s="182" t="s">
        <v>143</v>
      </c>
      <c r="M63" s="182" t="s">
        <v>3</v>
      </c>
      <c r="N63" s="26">
        <v>2035890300</v>
      </c>
      <c r="O63" s="26">
        <v>2035890300</v>
      </c>
      <c r="P63" s="29" t="s">
        <v>50</v>
      </c>
      <c r="Q63" s="26">
        <v>0</v>
      </c>
      <c r="R63" s="26">
        <v>0</v>
      </c>
      <c r="S63" s="166">
        <f t="shared" si="4"/>
        <v>2035890300</v>
      </c>
      <c r="T63" s="114" t="s">
        <v>82</v>
      </c>
      <c r="U63" s="14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  <c r="IR63" s="15"/>
      <c r="IS63" s="15"/>
      <c r="IT63" s="15"/>
      <c r="IU63" s="15"/>
      <c r="IV63" s="15"/>
      <c r="IW63" s="15"/>
      <c r="IX63" s="15"/>
      <c r="IY63" s="15"/>
      <c r="IZ63" s="15"/>
      <c r="JA63" s="15"/>
      <c r="JB63" s="15"/>
      <c r="JC63" s="15"/>
      <c r="JD63" s="15"/>
      <c r="JE63" s="15"/>
      <c r="JF63" s="15"/>
      <c r="JG63" s="15"/>
      <c r="JH63" s="15"/>
      <c r="JI63" s="15"/>
      <c r="JJ63" s="15"/>
      <c r="JK63" s="15"/>
      <c r="JL63" s="15"/>
      <c r="JM63" s="15"/>
      <c r="JN63" s="15"/>
      <c r="JO63" s="15"/>
      <c r="JP63" s="15"/>
      <c r="JQ63" s="15"/>
      <c r="JR63" s="15"/>
      <c r="JS63" s="15"/>
      <c r="JT63" s="15"/>
      <c r="JU63" s="15"/>
      <c r="JV63" s="15"/>
      <c r="JW63" s="15"/>
      <c r="JX63" s="15"/>
      <c r="JY63" s="15"/>
      <c r="JZ63" s="15"/>
      <c r="KA63" s="15"/>
      <c r="KB63" s="15"/>
      <c r="KC63" s="15"/>
      <c r="KD63" s="15"/>
      <c r="KE63" s="15"/>
      <c r="KF63" s="15"/>
      <c r="KG63" s="15"/>
      <c r="KH63" s="15"/>
      <c r="KI63" s="15"/>
      <c r="KJ63" s="15"/>
      <c r="KK63" s="15"/>
      <c r="KL63" s="15"/>
      <c r="KM63" s="15"/>
      <c r="KN63" s="15"/>
      <c r="KO63" s="15"/>
      <c r="KP63" s="15"/>
      <c r="KQ63" s="15"/>
      <c r="KR63" s="15"/>
      <c r="KS63" s="15"/>
      <c r="KT63" s="15"/>
      <c r="KU63" s="15"/>
      <c r="KV63" s="15"/>
      <c r="KW63" s="15"/>
      <c r="KX63" s="15"/>
      <c r="KY63" s="15"/>
      <c r="KZ63" s="15"/>
      <c r="LA63" s="15"/>
      <c r="LB63" s="15"/>
      <c r="LC63" s="15"/>
      <c r="LD63" s="15"/>
      <c r="LE63" s="15"/>
      <c r="LF63" s="15"/>
      <c r="LG63" s="15"/>
      <c r="LH63" s="15"/>
      <c r="LI63" s="15"/>
      <c r="LJ63" s="15"/>
      <c r="LK63" s="15"/>
      <c r="LL63" s="15"/>
      <c r="LM63" s="15"/>
      <c r="LN63" s="15"/>
      <c r="LO63" s="15"/>
      <c r="LP63" s="15"/>
      <c r="LQ63" s="15"/>
      <c r="LR63" s="15"/>
      <c r="LS63" s="15"/>
      <c r="LT63" s="15"/>
      <c r="LU63" s="15"/>
      <c r="LV63" s="15"/>
      <c r="LW63" s="15"/>
      <c r="LX63" s="15"/>
      <c r="LY63" s="15"/>
      <c r="LZ63" s="15"/>
      <c r="MA63" s="15"/>
      <c r="MB63" s="15"/>
      <c r="MC63" s="15"/>
      <c r="MD63" s="15"/>
      <c r="ME63" s="15"/>
      <c r="MF63" s="15"/>
      <c r="MG63" s="15"/>
      <c r="MH63" s="15"/>
      <c r="MI63" s="15"/>
      <c r="MJ63" s="15"/>
      <c r="MK63" s="15"/>
      <c r="ML63" s="15"/>
      <c r="MM63" s="15"/>
      <c r="MN63" s="15"/>
      <c r="MO63" s="15"/>
      <c r="MP63" s="15"/>
      <c r="MQ63" s="15"/>
      <c r="MR63" s="15"/>
      <c r="MS63" s="15"/>
      <c r="MT63" s="15"/>
      <c r="MU63" s="15"/>
      <c r="MV63" s="15"/>
      <c r="MW63" s="15"/>
      <c r="MX63" s="15"/>
      <c r="MY63" s="15"/>
      <c r="MZ63" s="15"/>
      <c r="NA63" s="15"/>
      <c r="NB63" s="15"/>
      <c r="NC63" s="15"/>
      <c r="ND63" s="15"/>
      <c r="NE63" s="15"/>
      <c r="NF63" s="15"/>
      <c r="NG63" s="15"/>
      <c r="NH63" s="15"/>
      <c r="NI63" s="15"/>
      <c r="NJ63" s="15"/>
      <c r="NK63" s="15"/>
      <c r="NL63" s="15"/>
      <c r="NM63" s="15"/>
      <c r="NN63" s="15"/>
      <c r="NO63" s="15"/>
      <c r="NP63" s="15"/>
      <c r="NQ63" s="15"/>
      <c r="NR63" s="15"/>
      <c r="NS63" s="15"/>
      <c r="NT63" s="15"/>
      <c r="NU63" s="15"/>
      <c r="NV63" s="15"/>
      <c r="NW63" s="15"/>
      <c r="NX63" s="15"/>
      <c r="NY63" s="15"/>
      <c r="NZ63" s="15"/>
      <c r="OA63" s="15"/>
      <c r="OB63" s="15"/>
      <c r="OC63" s="15"/>
      <c r="OD63" s="15"/>
      <c r="OE63" s="15"/>
      <c r="OF63" s="15"/>
      <c r="OG63" s="15"/>
      <c r="OH63" s="15"/>
      <c r="OI63" s="15"/>
      <c r="OJ63" s="15"/>
      <c r="OK63" s="15"/>
      <c r="OL63" s="15"/>
      <c r="OM63" s="15"/>
      <c r="ON63" s="15"/>
      <c r="OO63" s="15"/>
      <c r="OP63" s="15"/>
      <c r="OQ63" s="15"/>
      <c r="OR63" s="15"/>
      <c r="OS63" s="15"/>
      <c r="OT63" s="15"/>
      <c r="OU63" s="15"/>
      <c r="OV63" s="15"/>
      <c r="OW63" s="15"/>
      <c r="OX63" s="15"/>
      <c r="OY63" s="15"/>
      <c r="OZ63" s="15"/>
      <c r="PA63" s="15"/>
      <c r="PB63" s="15"/>
      <c r="PC63" s="15"/>
      <c r="PD63" s="15"/>
      <c r="PE63" s="15"/>
      <c r="PF63" s="15"/>
      <c r="PG63" s="15"/>
      <c r="PH63" s="15"/>
      <c r="PI63" s="15"/>
      <c r="PJ63" s="15"/>
      <c r="PK63" s="15"/>
      <c r="PL63" s="15"/>
      <c r="PM63" s="15"/>
      <c r="PN63" s="15"/>
      <c r="PO63" s="15"/>
      <c r="PP63" s="15"/>
      <c r="PQ63" s="15"/>
      <c r="PR63" s="15"/>
      <c r="PS63" s="15"/>
      <c r="PT63" s="15"/>
      <c r="PU63" s="15"/>
      <c r="PV63" s="15"/>
      <c r="PW63" s="15"/>
      <c r="PX63" s="15"/>
      <c r="PY63" s="15"/>
      <c r="PZ63" s="15"/>
      <c r="QA63" s="15"/>
      <c r="QB63" s="15"/>
      <c r="QC63" s="15"/>
      <c r="QD63" s="15"/>
      <c r="QE63" s="15"/>
      <c r="QF63" s="15"/>
      <c r="QG63" s="15"/>
      <c r="QH63" s="15"/>
      <c r="QI63" s="15"/>
      <c r="QJ63" s="15"/>
      <c r="QK63" s="15"/>
      <c r="QL63" s="15"/>
      <c r="QM63" s="15"/>
      <c r="QN63" s="15"/>
      <c r="QO63" s="15"/>
      <c r="QP63" s="15"/>
      <c r="QQ63" s="15"/>
      <c r="QR63" s="15"/>
      <c r="QS63" s="15"/>
      <c r="QT63" s="15"/>
      <c r="QU63" s="15"/>
      <c r="QV63" s="15"/>
      <c r="QW63" s="15"/>
      <c r="QX63" s="15"/>
      <c r="QY63" s="15"/>
      <c r="QZ63" s="15"/>
      <c r="RA63" s="15"/>
      <c r="RB63" s="15"/>
      <c r="RC63" s="15"/>
      <c r="RD63" s="15"/>
      <c r="RE63" s="15"/>
      <c r="RF63" s="15"/>
      <c r="RG63" s="15"/>
      <c r="RH63" s="15"/>
      <c r="RI63" s="15"/>
      <c r="RJ63" s="15"/>
      <c r="RK63" s="15"/>
      <c r="RL63" s="15"/>
      <c r="RM63" s="15"/>
      <c r="RN63" s="15"/>
      <c r="RO63" s="15"/>
      <c r="RP63" s="15"/>
      <c r="RQ63" s="15"/>
      <c r="RR63" s="15"/>
      <c r="RS63" s="15"/>
      <c r="RT63" s="15"/>
      <c r="RU63" s="15"/>
      <c r="RV63" s="15"/>
      <c r="RW63" s="15"/>
      <c r="RX63" s="15"/>
      <c r="RY63" s="15"/>
      <c r="RZ63" s="15"/>
      <c r="SA63" s="15"/>
      <c r="SB63" s="15"/>
      <c r="SC63" s="15"/>
      <c r="SD63" s="15"/>
      <c r="SE63" s="15"/>
      <c r="SF63" s="15"/>
      <c r="SG63" s="15"/>
      <c r="SH63" s="15"/>
      <c r="SI63" s="15"/>
      <c r="SJ63" s="15"/>
      <c r="SK63" s="15"/>
      <c r="SL63" s="15"/>
      <c r="SM63" s="15"/>
      <c r="SN63" s="15"/>
      <c r="SO63" s="15"/>
      <c r="SP63" s="15"/>
      <c r="SQ63" s="15"/>
      <c r="SR63" s="15"/>
      <c r="SS63" s="15"/>
      <c r="ST63" s="15"/>
      <c r="SU63" s="15"/>
      <c r="SV63" s="15"/>
      <c r="SW63" s="15"/>
      <c r="SX63" s="15"/>
      <c r="SY63" s="15"/>
      <c r="SZ63" s="15"/>
      <c r="TA63" s="15"/>
      <c r="TB63" s="15"/>
      <c r="TC63" s="15"/>
      <c r="TD63" s="15"/>
      <c r="TE63" s="15"/>
      <c r="TF63" s="15"/>
      <c r="TG63" s="15"/>
      <c r="TH63" s="15"/>
      <c r="TI63" s="15"/>
      <c r="TJ63" s="15"/>
      <c r="TK63" s="15"/>
      <c r="TL63" s="15"/>
      <c r="TM63" s="15"/>
      <c r="TN63" s="15"/>
      <c r="TO63" s="15"/>
      <c r="TP63" s="15"/>
      <c r="TQ63" s="15"/>
      <c r="TR63" s="15"/>
      <c r="TS63" s="15"/>
      <c r="TT63" s="15"/>
      <c r="TU63" s="15"/>
      <c r="TV63" s="15"/>
      <c r="TW63" s="15"/>
      <c r="TX63" s="15"/>
      <c r="TY63" s="15"/>
      <c r="TZ63" s="15"/>
      <c r="UA63" s="15"/>
      <c r="UB63" s="15"/>
      <c r="UC63" s="15"/>
      <c r="UD63" s="15"/>
      <c r="UE63" s="15"/>
      <c r="UF63" s="15"/>
      <c r="UG63" s="15"/>
      <c r="UH63" s="15"/>
      <c r="UI63" s="15"/>
      <c r="UJ63" s="15"/>
      <c r="UK63" s="15"/>
      <c r="UL63" s="15"/>
      <c r="UM63" s="15"/>
      <c r="UN63" s="15"/>
      <c r="UO63" s="15"/>
      <c r="UP63" s="15"/>
      <c r="UQ63" s="15"/>
      <c r="UR63" s="15"/>
      <c r="US63" s="15"/>
      <c r="UT63" s="15"/>
      <c r="UU63" s="15"/>
      <c r="UV63" s="15"/>
      <c r="UW63" s="15"/>
      <c r="UX63" s="15"/>
      <c r="UY63" s="15"/>
      <c r="UZ63" s="15"/>
      <c r="VA63" s="15"/>
      <c r="VB63" s="15"/>
      <c r="VC63" s="15"/>
      <c r="VD63" s="15"/>
      <c r="VE63" s="15"/>
      <c r="VF63" s="15"/>
      <c r="VG63" s="15"/>
      <c r="VH63" s="15"/>
      <c r="VI63" s="15"/>
      <c r="VJ63" s="15"/>
      <c r="VK63" s="15"/>
      <c r="VL63" s="15"/>
      <c r="VM63" s="15"/>
      <c r="VN63" s="15"/>
      <c r="VO63" s="15"/>
      <c r="VP63" s="15"/>
      <c r="VQ63" s="15"/>
      <c r="VR63" s="15"/>
      <c r="VS63" s="15"/>
      <c r="VT63" s="15"/>
      <c r="VU63" s="15"/>
      <c r="VV63" s="15"/>
      <c r="VW63" s="15"/>
      <c r="VX63" s="15"/>
      <c r="VY63" s="15"/>
      <c r="VZ63" s="15"/>
      <c r="WA63" s="15"/>
      <c r="WB63" s="15"/>
      <c r="WC63" s="15"/>
      <c r="WD63" s="15"/>
      <c r="WE63" s="15"/>
      <c r="WF63" s="15"/>
      <c r="WG63" s="15"/>
      <c r="WH63" s="15"/>
      <c r="WI63" s="15"/>
      <c r="WJ63" s="15"/>
      <c r="WK63" s="15"/>
      <c r="WL63" s="15"/>
      <c r="WM63" s="15"/>
      <c r="WN63" s="15"/>
      <c r="WO63" s="15"/>
      <c r="WP63" s="15"/>
      <c r="WQ63" s="15"/>
      <c r="WR63" s="15"/>
      <c r="WS63" s="15"/>
      <c r="WT63" s="15"/>
      <c r="WU63" s="15"/>
      <c r="WV63" s="15"/>
      <c r="WW63" s="15"/>
      <c r="WX63" s="15"/>
      <c r="WY63" s="15"/>
      <c r="WZ63" s="15"/>
      <c r="XA63" s="15"/>
      <c r="XB63" s="15"/>
      <c r="XC63" s="15"/>
      <c r="XD63" s="15"/>
      <c r="XE63" s="15"/>
      <c r="XF63" s="15"/>
      <c r="XG63" s="15"/>
      <c r="XH63" s="15"/>
      <c r="XI63" s="15"/>
      <c r="XJ63" s="15"/>
      <c r="XK63" s="15"/>
      <c r="XL63" s="15"/>
      <c r="XM63" s="15"/>
      <c r="XN63" s="15"/>
      <c r="XO63" s="15"/>
      <c r="XP63" s="15"/>
      <c r="XQ63" s="15"/>
      <c r="XR63" s="15"/>
      <c r="XS63" s="15"/>
      <c r="XT63" s="15"/>
      <c r="XU63" s="15"/>
      <c r="XV63" s="15"/>
      <c r="XW63" s="15"/>
      <c r="XX63" s="15"/>
      <c r="XY63" s="15"/>
      <c r="XZ63" s="15"/>
      <c r="YA63" s="15"/>
      <c r="YB63" s="15"/>
      <c r="YC63" s="15"/>
      <c r="YD63" s="15"/>
      <c r="YE63" s="15"/>
      <c r="YF63" s="15"/>
      <c r="YG63" s="15"/>
      <c r="YH63" s="15"/>
      <c r="YI63" s="15"/>
      <c r="YJ63" s="15"/>
      <c r="YK63" s="15"/>
      <c r="YL63" s="15"/>
      <c r="YM63" s="15"/>
      <c r="YN63" s="15"/>
      <c r="YO63" s="15"/>
      <c r="YP63" s="15"/>
      <c r="YQ63" s="15"/>
      <c r="YR63" s="15"/>
      <c r="YS63" s="15"/>
      <c r="YT63" s="15"/>
      <c r="YU63" s="15"/>
      <c r="YV63" s="15"/>
      <c r="YW63" s="15"/>
      <c r="YX63" s="15"/>
      <c r="YY63" s="15"/>
      <c r="YZ63" s="15"/>
      <c r="ZA63" s="15"/>
      <c r="ZB63" s="15"/>
      <c r="ZC63" s="15"/>
      <c r="ZD63" s="15"/>
      <c r="ZE63" s="15"/>
      <c r="ZF63" s="15"/>
      <c r="ZG63" s="15"/>
      <c r="ZH63" s="15"/>
      <c r="ZI63" s="15"/>
      <c r="ZJ63" s="15"/>
      <c r="ZK63" s="15"/>
      <c r="ZL63" s="15"/>
      <c r="ZM63" s="15"/>
      <c r="ZN63" s="15"/>
      <c r="ZO63" s="15"/>
      <c r="ZP63" s="15"/>
      <c r="ZQ63" s="15"/>
      <c r="ZR63" s="15"/>
      <c r="ZS63" s="15"/>
      <c r="ZT63" s="15"/>
      <c r="ZU63" s="15"/>
      <c r="ZV63" s="15"/>
      <c r="ZW63" s="15"/>
      <c r="ZX63" s="15"/>
      <c r="ZY63" s="15"/>
      <c r="ZZ63" s="15"/>
      <c r="AAA63" s="15"/>
      <c r="AAB63" s="15"/>
      <c r="AAC63" s="15"/>
      <c r="AAD63" s="15"/>
      <c r="AAE63" s="15"/>
      <c r="AAF63" s="15"/>
      <c r="AAG63" s="15"/>
      <c r="AAH63" s="15"/>
      <c r="AAI63" s="15"/>
      <c r="AAJ63" s="15"/>
      <c r="AAK63" s="15"/>
      <c r="AAL63" s="15"/>
      <c r="AAM63" s="15"/>
      <c r="AAN63" s="15"/>
      <c r="AAO63" s="15"/>
      <c r="AAP63" s="15"/>
      <c r="AAQ63" s="15"/>
      <c r="AAR63" s="15"/>
      <c r="AAS63" s="15"/>
      <c r="AAT63" s="15"/>
      <c r="AAU63" s="15"/>
      <c r="AAV63" s="15"/>
      <c r="AAW63" s="15"/>
      <c r="AAX63" s="15"/>
      <c r="AAY63" s="15"/>
      <c r="AAZ63" s="15"/>
      <c r="ABA63" s="15"/>
      <c r="ABB63" s="15"/>
      <c r="ABC63" s="15"/>
      <c r="ABD63" s="15"/>
      <c r="ABE63" s="15"/>
      <c r="ABF63" s="15"/>
      <c r="ABG63" s="15"/>
      <c r="ABH63" s="15"/>
      <c r="ABI63" s="15"/>
      <c r="ABJ63" s="15"/>
      <c r="ABK63" s="15"/>
      <c r="ABL63" s="15"/>
      <c r="ABM63" s="15"/>
      <c r="ABN63" s="15"/>
      <c r="ABO63" s="15"/>
      <c r="ABP63" s="15"/>
      <c r="ABQ63" s="15"/>
      <c r="ABR63" s="15"/>
      <c r="ABS63" s="15"/>
      <c r="ABT63" s="15"/>
      <c r="ABU63" s="15"/>
      <c r="ABV63" s="15"/>
      <c r="ABW63" s="15"/>
      <c r="ABX63" s="15"/>
      <c r="ABY63" s="15"/>
      <c r="ABZ63" s="15"/>
      <c r="ACA63" s="15"/>
      <c r="ACB63" s="15"/>
      <c r="ACC63" s="15"/>
      <c r="ACD63" s="15"/>
      <c r="ACE63" s="15"/>
      <c r="ACF63" s="15"/>
      <c r="ACG63" s="15"/>
      <c r="ACH63" s="15"/>
      <c r="ACI63" s="15"/>
      <c r="ACJ63" s="15"/>
      <c r="ACK63" s="15"/>
      <c r="ACL63" s="15"/>
      <c r="ACM63" s="15"/>
      <c r="ACN63" s="15"/>
      <c r="ACO63" s="15"/>
      <c r="ACP63" s="15"/>
      <c r="ACQ63" s="15"/>
      <c r="ACR63" s="15"/>
      <c r="ACS63" s="15"/>
      <c r="ACT63" s="15"/>
      <c r="ACU63" s="15"/>
      <c r="ACV63" s="15"/>
      <c r="ACW63" s="15"/>
      <c r="ACX63" s="15"/>
      <c r="ACY63" s="15"/>
      <c r="ACZ63" s="15"/>
      <c r="ADA63" s="15"/>
      <c r="ADB63" s="15"/>
      <c r="ADC63" s="15"/>
      <c r="ADD63" s="15"/>
      <c r="ADE63" s="15"/>
      <c r="ADF63" s="15"/>
      <c r="ADG63" s="15"/>
      <c r="ADH63" s="15"/>
      <c r="ADI63" s="15"/>
      <c r="ADJ63" s="15"/>
      <c r="ADK63" s="15"/>
      <c r="ADL63" s="15"/>
      <c r="ADM63" s="15"/>
      <c r="ADN63" s="15"/>
      <c r="ADO63" s="15"/>
      <c r="ADP63" s="15"/>
      <c r="ADQ63" s="15"/>
      <c r="ADR63" s="15"/>
      <c r="ADS63" s="15"/>
      <c r="ADT63" s="15"/>
      <c r="ADU63" s="15"/>
      <c r="ADV63" s="15"/>
      <c r="ADW63" s="15"/>
      <c r="ADX63" s="15"/>
      <c r="ADY63" s="15"/>
      <c r="ADZ63" s="15"/>
      <c r="AEA63" s="15"/>
      <c r="AEB63" s="15"/>
      <c r="AEC63" s="15"/>
      <c r="AED63" s="15"/>
      <c r="AEE63" s="15"/>
      <c r="AEF63" s="15"/>
      <c r="AEG63" s="15"/>
      <c r="AEH63" s="15"/>
      <c r="AEI63" s="15"/>
      <c r="AEJ63" s="15"/>
      <c r="AEK63" s="15"/>
      <c r="AEL63" s="15"/>
      <c r="AEM63" s="15"/>
      <c r="AEN63" s="15"/>
      <c r="AEO63" s="15"/>
      <c r="AEP63" s="15"/>
      <c r="AEQ63" s="15"/>
      <c r="AER63" s="15"/>
      <c r="AES63" s="15"/>
      <c r="AET63" s="15"/>
      <c r="AEU63" s="15"/>
      <c r="AEV63" s="15"/>
      <c r="AEW63" s="15"/>
      <c r="AEX63" s="15"/>
      <c r="AEY63" s="15"/>
      <c r="AEZ63" s="15"/>
      <c r="AFA63" s="15"/>
      <c r="AFB63" s="15"/>
      <c r="AFC63" s="15"/>
      <c r="AFD63" s="15"/>
      <c r="AFE63" s="15"/>
      <c r="AFF63" s="15"/>
      <c r="AFG63" s="15"/>
      <c r="AFH63" s="15"/>
      <c r="AFI63" s="15"/>
      <c r="AFJ63" s="15"/>
      <c r="AFK63" s="15"/>
      <c r="AFL63" s="15"/>
      <c r="AFM63" s="15"/>
      <c r="AFN63" s="15"/>
      <c r="AFO63" s="15"/>
      <c r="AFP63" s="15"/>
      <c r="AFQ63" s="15"/>
      <c r="AFR63" s="15"/>
      <c r="AFS63" s="15"/>
      <c r="AFT63" s="15"/>
      <c r="AFU63" s="15"/>
      <c r="AFV63" s="15"/>
      <c r="AFW63" s="15"/>
      <c r="AFX63" s="15"/>
      <c r="AFY63" s="15"/>
      <c r="AFZ63" s="15"/>
      <c r="AGA63" s="15"/>
      <c r="AGB63" s="15"/>
      <c r="AGC63" s="15"/>
      <c r="AGD63" s="15"/>
      <c r="AGE63" s="15"/>
      <c r="AGF63" s="15"/>
      <c r="AGG63" s="15"/>
      <c r="AGH63" s="15"/>
      <c r="AGI63" s="15"/>
      <c r="AGJ63" s="15"/>
      <c r="AGK63" s="15"/>
      <c r="AGL63" s="15"/>
      <c r="AGM63" s="15"/>
      <c r="AGN63" s="15"/>
      <c r="AGO63" s="15"/>
      <c r="AGP63" s="15"/>
      <c r="AGQ63" s="15"/>
      <c r="AGR63" s="15"/>
      <c r="AGS63" s="15"/>
      <c r="AGT63" s="15"/>
      <c r="AGU63" s="15"/>
      <c r="AGV63" s="15"/>
      <c r="AGW63" s="15"/>
      <c r="AGX63" s="15"/>
      <c r="AGY63" s="15"/>
      <c r="AGZ63" s="15"/>
      <c r="AHA63" s="15"/>
      <c r="AHB63" s="15"/>
      <c r="AHC63" s="15"/>
      <c r="AHD63" s="15"/>
      <c r="AHE63" s="15"/>
      <c r="AHF63" s="15"/>
      <c r="AHG63" s="15"/>
      <c r="AHH63" s="15"/>
      <c r="AHI63" s="15"/>
      <c r="AHJ63" s="15"/>
      <c r="AHK63" s="15"/>
      <c r="AHL63" s="15"/>
      <c r="AHM63" s="15"/>
      <c r="AHN63" s="15"/>
      <c r="AHO63" s="15"/>
      <c r="AHP63" s="15"/>
      <c r="AHQ63" s="15"/>
      <c r="AHR63" s="15"/>
      <c r="AHS63" s="15"/>
      <c r="AHT63" s="15"/>
      <c r="AHU63" s="15"/>
      <c r="AHV63" s="15"/>
      <c r="AHW63" s="15"/>
      <c r="AHX63" s="15"/>
      <c r="AHY63" s="15"/>
      <c r="AHZ63" s="15"/>
      <c r="AIA63" s="15"/>
      <c r="AIB63" s="15"/>
      <c r="AIC63" s="15"/>
      <c r="AID63" s="15"/>
      <c r="AIE63" s="15"/>
      <c r="AIF63" s="15"/>
      <c r="AIG63" s="15"/>
      <c r="AIH63" s="15"/>
      <c r="AII63" s="15"/>
      <c r="AIJ63" s="15"/>
      <c r="AIK63" s="15"/>
      <c r="AIL63" s="15"/>
      <c r="AIM63" s="15"/>
      <c r="AIN63" s="15"/>
      <c r="AIO63" s="15"/>
      <c r="AIP63" s="15"/>
      <c r="AIQ63" s="15"/>
      <c r="AIR63" s="15"/>
      <c r="AIS63" s="15"/>
      <c r="AIT63" s="15"/>
      <c r="AIU63" s="15"/>
      <c r="AIV63" s="15"/>
      <c r="AIW63" s="15"/>
      <c r="AIX63" s="15"/>
      <c r="AIY63" s="15"/>
      <c r="AIZ63" s="15"/>
    </row>
    <row r="64" spans="1:936" s="291" customFormat="1" ht="121.5" outlineLevel="1" x14ac:dyDescent="0.25">
      <c r="A64" s="151">
        <v>36</v>
      </c>
      <c r="B64" s="181" t="s">
        <v>144</v>
      </c>
      <c r="C64" s="182" t="s">
        <v>145</v>
      </c>
      <c r="D64" s="155" t="s">
        <v>33</v>
      </c>
      <c r="E64" s="185" t="s">
        <v>35</v>
      </c>
      <c r="F64" s="166">
        <v>3500000</v>
      </c>
      <c r="G64" s="166">
        <v>3500000</v>
      </c>
      <c r="H64" s="29">
        <v>7.4999999999999997E-3</v>
      </c>
      <c r="I64" s="28">
        <v>0</v>
      </c>
      <c r="J64" s="166">
        <f>G64-I64</f>
        <v>3500000</v>
      </c>
      <c r="K64" s="157" t="s">
        <v>346</v>
      </c>
      <c r="L64" s="155" t="s">
        <v>146</v>
      </c>
      <c r="M64" s="185" t="s">
        <v>35</v>
      </c>
      <c r="N64" s="26">
        <v>3500000</v>
      </c>
      <c r="O64" s="26">
        <v>3500000</v>
      </c>
      <c r="P64" s="29">
        <v>7.4999999999999997E-3</v>
      </c>
      <c r="Q64" s="26">
        <f>696000+31440060/542.07+58000+24255020/418.19</f>
        <v>870000</v>
      </c>
      <c r="R64" s="26">
        <f>399592.922231146+10515+10297.5+4215355.2/418.19</f>
        <v>430485.42223114602</v>
      </c>
      <c r="S64" s="166">
        <f t="shared" si="4"/>
        <v>2630000</v>
      </c>
      <c r="T64" s="114" t="s">
        <v>82</v>
      </c>
      <c r="U64" s="290"/>
    </row>
    <row r="65" spans="1:936" s="296" customFormat="1" ht="69" customHeight="1" outlineLevel="1" x14ac:dyDescent="0.25">
      <c r="A65" s="152">
        <v>37</v>
      </c>
      <c r="B65" s="181" t="s">
        <v>147</v>
      </c>
      <c r="C65" s="182" t="s">
        <v>148</v>
      </c>
      <c r="D65" s="182" t="s">
        <v>149</v>
      </c>
      <c r="E65" s="167" t="s">
        <v>463</v>
      </c>
      <c r="F65" s="107">
        <v>1173750</v>
      </c>
      <c r="G65" s="107">
        <v>1109413</v>
      </c>
      <c r="H65" s="183"/>
      <c r="I65" s="107"/>
      <c r="J65" s="107"/>
      <c r="K65" s="167" t="s">
        <v>347</v>
      </c>
      <c r="L65" s="155" t="s">
        <v>150</v>
      </c>
      <c r="M65" s="185" t="s">
        <v>57</v>
      </c>
      <c r="N65" s="166">
        <v>1689937.9</v>
      </c>
      <c r="O65" s="26">
        <v>1689937.9</v>
      </c>
      <c r="P65" s="183">
        <v>5.9900000000000002E-2</v>
      </c>
      <c r="Q65" s="26">
        <v>872805.23</v>
      </c>
      <c r="R65" s="26">
        <v>1964862.47</v>
      </c>
      <c r="S65" s="166">
        <f t="shared" si="4"/>
        <v>817132.66999999993</v>
      </c>
      <c r="T65" s="113" t="s">
        <v>82</v>
      </c>
      <c r="U65" s="12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  <c r="IV65" s="13"/>
      <c r="IW65" s="13"/>
      <c r="IX65" s="13"/>
      <c r="IY65" s="13"/>
      <c r="IZ65" s="13"/>
      <c r="JA65" s="13"/>
      <c r="JB65" s="13"/>
      <c r="JC65" s="13"/>
      <c r="JD65" s="13"/>
      <c r="JE65" s="13"/>
      <c r="JF65" s="13"/>
      <c r="JG65" s="13"/>
      <c r="JH65" s="13"/>
      <c r="JI65" s="13"/>
      <c r="JJ65" s="13"/>
      <c r="JK65" s="13"/>
      <c r="JL65" s="13"/>
      <c r="JM65" s="13"/>
      <c r="JN65" s="13"/>
      <c r="JO65" s="13"/>
      <c r="JP65" s="13"/>
      <c r="JQ65" s="13"/>
      <c r="JR65" s="13"/>
      <c r="JS65" s="13"/>
      <c r="JT65" s="13"/>
      <c r="JU65" s="13"/>
      <c r="JV65" s="13"/>
      <c r="JW65" s="13"/>
      <c r="JX65" s="13"/>
      <c r="JY65" s="13"/>
      <c r="JZ65" s="13"/>
      <c r="KA65" s="13"/>
      <c r="KB65" s="13"/>
      <c r="KC65" s="13"/>
      <c r="KD65" s="13"/>
      <c r="KE65" s="13"/>
      <c r="KF65" s="13"/>
      <c r="KG65" s="13"/>
      <c r="KH65" s="13"/>
      <c r="KI65" s="13"/>
      <c r="KJ65" s="13"/>
      <c r="KK65" s="13"/>
      <c r="KL65" s="13"/>
      <c r="KM65" s="13"/>
      <c r="KN65" s="13"/>
      <c r="KO65" s="13"/>
      <c r="KP65" s="13"/>
      <c r="KQ65" s="13"/>
      <c r="KR65" s="13"/>
      <c r="KS65" s="13"/>
      <c r="KT65" s="13"/>
      <c r="KU65" s="13"/>
      <c r="KV65" s="13"/>
      <c r="KW65" s="13"/>
      <c r="KX65" s="13"/>
      <c r="KY65" s="13"/>
      <c r="KZ65" s="13"/>
      <c r="LA65" s="13"/>
      <c r="LB65" s="13"/>
      <c r="LC65" s="13"/>
      <c r="LD65" s="13"/>
      <c r="LE65" s="13"/>
      <c r="LF65" s="13"/>
      <c r="LG65" s="13"/>
      <c r="LH65" s="13"/>
      <c r="LI65" s="13"/>
      <c r="LJ65" s="13"/>
      <c r="LK65" s="13"/>
      <c r="LL65" s="13"/>
      <c r="LM65" s="13"/>
      <c r="LN65" s="13"/>
      <c r="LO65" s="13"/>
      <c r="LP65" s="13"/>
      <c r="LQ65" s="13"/>
      <c r="LR65" s="13"/>
      <c r="LS65" s="13"/>
      <c r="LT65" s="13"/>
      <c r="LU65" s="13"/>
      <c r="LV65" s="13"/>
      <c r="LW65" s="13"/>
      <c r="LX65" s="13"/>
      <c r="LY65" s="13"/>
      <c r="LZ65" s="13"/>
      <c r="MA65" s="13"/>
      <c r="MB65" s="13"/>
      <c r="MC65" s="13"/>
      <c r="MD65" s="13"/>
      <c r="ME65" s="13"/>
      <c r="MF65" s="13"/>
      <c r="MG65" s="13"/>
      <c r="MH65" s="13"/>
      <c r="MI65" s="13"/>
      <c r="MJ65" s="13"/>
      <c r="MK65" s="13"/>
      <c r="ML65" s="13"/>
      <c r="MM65" s="13"/>
      <c r="MN65" s="13"/>
      <c r="MO65" s="13"/>
      <c r="MP65" s="13"/>
      <c r="MQ65" s="13"/>
      <c r="MR65" s="13"/>
      <c r="MS65" s="13"/>
      <c r="MT65" s="13"/>
      <c r="MU65" s="13"/>
      <c r="MV65" s="13"/>
      <c r="MW65" s="13"/>
      <c r="MX65" s="13"/>
      <c r="MY65" s="13"/>
      <c r="MZ65" s="13"/>
      <c r="NA65" s="13"/>
      <c r="NB65" s="13"/>
      <c r="NC65" s="13"/>
      <c r="ND65" s="13"/>
      <c r="NE65" s="13"/>
      <c r="NF65" s="13"/>
      <c r="NG65" s="13"/>
      <c r="NH65" s="13"/>
      <c r="NI65" s="13"/>
      <c r="NJ65" s="13"/>
      <c r="NK65" s="13"/>
      <c r="NL65" s="13"/>
      <c r="NM65" s="13"/>
      <c r="NN65" s="13"/>
      <c r="NO65" s="13"/>
      <c r="NP65" s="13"/>
      <c r="NQ65" s="13"/>
      <c r="NR65" s="13"/>
      <c r="NS65" s="13"/>
      <c r="NT65" s="13"/>
      <c r="NU65" s="13"/>
      <c r="NV65" s="13"/>
      <c r="NW65" s="13"/>
      <c r="NX65" s="13"/>
      <c r="NY65" s="13"/>
      <c r="NZ65" s="13"/>
      <c r="OA65" s="13"/>
      <c r="OB65" s="13"/>
      <c r="OC65" s="13"/>
      <c r="OD65" s="13"/>
      <c r="OE65" s="13"/>
      <c r="OF65" s="13"/>
      <c r="OG65" s="13"/>
      <c r="OH65" s="13"/>
      <c r="OI65" s="13"/>
      <c r="OJ65" s="13"/>
      <c r="OK65" s="13"/>
      <c r="OL65" s="13"/>
      <c r="OM65" s="13"/>
      <c r="ON65" s="13"/>
      <c r="OO65" s="13"/>
      <c r="OP65" s="13"/>
      <c r="OQ65" s="13"/>
      <c r="OR65" s="13"/>
      <c r="OS65" s="13"/>
      <c r="OT65" s="13"/>
      <c r="OU65" s="13"/>
      <c r="OV65" s="13"/>
      <c r="OW65" s="13"/>
      <c r="OX65" s="13"/>
      <c r="OY65" s="13"/>
      <c r="OZ65" s="13"/>
      <c r="PA65" s="13"/>
      <c r="PB65" s="13"/>
      <c r="PC65" s="13"/>
      <c r="PD65" s="13"/>
      <c r="PE65" s="13"/>
      <c r="PF65" s="13"/>
      <c r="PG65" s="13"/>
      <c r="PH65" s="13"/>
      <c r="PI65" s="13"/>
      <c r="PJ65" s="13"/>
      <c r="PK65" s="13"/>
      <c r="PL65" s="13"/>
      <c r="PM65" s="13"/>
      <c r="PN65" s="13"/>
      <c r="PO65" s="13"/>
      <c r="PP65" s="13"/>
      <c r="PQ65" s="13"/>
      <c r="PR65" s="13"/>
      <c r="PS65" s="13"/>
      <c r="PT65" s="13"/>
      <c r="PU65" s="13"/>
      <c r="PV65" s="13"/>
      <c r="PW65" s="13"/>
      <c r="PX65" s="13"/>
      <c r="PY65" s="13"/>
      <c r="PZ65" s="13"/>
      <c r="QA65" s="13"/>
      <c r="QB65" s="13"/>
      <c r="QC65" s="13"/>
      <c r="QD65" s="13"/>
      <c r="QE65" s="13"/>
      <c r="QF65" s="13"/>
      <c r="QG65" s="13"/>
      <c r="QH65" s="13"/>
      <c r="QI65" s="13"/>
      <c r="QJ65" s="13"/>
      <c r="QK65" s="13"/>
      <c r="QL65" s="13"/>
      <c r="QM65" s="13"/>
      <c r="QN65" s="13"/>
      <c r="QO65" s="13"/>
      <c r="QP65" s="13"/>
      <c r="QQ65" s="13"/>
      <c r="QR65" s="13"/>
      <c r="QS65" s="13"/>
      <c r="QT65" s="13"/>
      <c r="QU65" s="13"/>
      <c r="QV65" s="13"/>
      <c r="QW65" s="13"/>
      <c r="QX65" s="13"/>
      <c r="QY65" s="13"/>
      <c r="QZ65" s="13"/>
      <c r="RA65" s="13"/>
      <c r="RB65" s="13"/>
      <c r="RC65" s="13"/>
      <c r="RD65" s="13"/>
      <c r="RE65" s="13"/>
      <c r="RF65" s="13"/>
      <c r="RG65" s="13"/>
      <c r="RH65" s="13"/>
      <c r="RI65" s="13"/>
      <c r="RJ65" s="13"/>
      <c r="RK65" s="13"/>
      <c r="RL65" s="13"/>
      <c r="RM65" s="13"/>
      <c r="RN65" s="13"/>
      <c r="RO65" s="13"/>
      <c r="RP65" s="13"/>
      <c r="RQ65" s="13"/>
      <c r="RR65" s="13"/>
      <c r="RS65" s="13"/>
      <c r="RT65" s="13"/>
      <c r="RU65" s="13"/>
      <c r="RV65" s="13"/>
      <c r="RW65" s="13"/>
      <c r="RX65" s="13"/>
      <c r="RY65" s="13"/>
      <c r="RZ65" s="13"/>
      <c r="SA65" s="13"/>
      <c r="SB65" s="13"/>
      <c r="SC65" s="13"/>
      <c r="SD65" s="13"/>
      <c r="SE65" s="13"/>
      <c r="SF65" s="13"/>
      <c r="SG65" s="13"/>
      <c r="SH65" s="13"/>
      <c r="SI65" s="13"/>
      <c r="SJ65" s="13"/>
      <c r="SK65" s="13"/>
      <c r="SL65" s="13"/>
      <c r="SM65" s="13"/>
      <c r="SN65" s="13"/>
      <c r="SO65" s="13"/>
      <c r="SP65" s="13"/>
      <c r="SQ65" s="13"/>
      <c r="SR65" s="13"/>
      <c r="SS65" s="13"/>
      <c r="ST65" s="13"/>
      <c r="SU65" s="13"/>
      <c r="SV65" s="13"/>
      <c r="SW65" s="13"/>
      <c r="SX65" s="13"/>
      <c r="SY65" s="13"/>
      <c r="SZ65" s="13"/>
      <c r="TA65" s="13"/>
      <c r="TB65" s="13"/>
      <c r="TC65" s="13"/>
      <c r="TD65" s="13"/>
      <c r="TE65" s="13"/>
      <c r="TF65" s="13"/>
      <c r="TG65" s="13"/>
      <c r="TH65" s="13"/>
      <c r="TI65" s="13"/>
      <c r="TJ65" s="13"/>
      <c r="TK65" s="13"/>
      <c r="TL65" s="13"/>
      <c r="TM65" s="13"/>
      <c r="TN65" s="13"/>
      <c r="TO65" s="13"/>
      <c r="TP65" s="13"/>
      <c r="TQ65" s="13"/>
      <c r="TR65" s="13"/>
      <c r="TS65" s="13"/>
      <c r="TT65" s="13"/>
      <c r="TU65" s="13"/>
      <c r="TV65" s="13"/>
      <c r="TW65" s="13"/>
      <c r="TX65" s="13"/>
      <c r="TY65" s="13"/>
      <c r="TZ65" s="13"/>
      <c r="UA65" s="13"/>
      <c r="UB65" s="13"/>
      <c r="UC65" s="13"/>
      <c r="UD65" s="13"/>
      <c r="UE65" s="13"/>
      <c r="UF65" s="13"/>
      <c r="UG65" s="13"/>
      <c r="UH65" s="13"/>
      <c r="UI65" s="13"/>
      <c r="UJ65" s="13"/>
      <c r="UK65" s="13"/>
      <c r="UL65" s="13"/>
      <c r="UM65" s="13"/>
      <c r="UN65" s="13"/>
      <c r="UO65" s="13"/>
      <c r="UP65" s="13"/>
      <c r="UQ65" s="13"/>
      <c r="UR65" s="13"/>
      <c r="US65" s="13"/>
      <c r="UT65" s="13"/>
      <c r="UU65" s="13"/>
      <c r="UV65" s="13"/>
      <c r="UW65" s="13"/>
      <c r="UX65" s="13"/>
      <c r="UY65" s="13"/>
      <c r="UZ65" s="13"/>
      <c r="VA65" s="13"/>
      <c r="VB65" s="13"/>
      <c r="VC65" s="13"/>
      <c r="VD65" s="13"/>
      <c r="VE65" s="13"/>
      <c r="VF65" s="13"/>
      <c r="VG65" s="13"/>
      <c r="VH65" s="13"/>
      <c r="VI65" s="13"/>
      <c r="VJ65" s="13"/>
      <c r="VK65" s="13"/>
      <c r="VL65" s="13"/>
      <c r="VM65" s="13"/>
      <c r="VN65" s="13"/>
      <c r="VO65" s="13"/>
      <c r="VP65" s="13"/>
      <c r="VQ65" s="13"/>
      <c r="VR65" s="13"/>
      <c r="VS65" s="13"/>
      <c r="VT65" s="13"/>
      <c r="VU65" s="13"/>
      <c r="VV65" s="13"/>
      <c r="VW65" s="13"/>
      <c r="VX65" s="13"/>
      <c r="VY65" s="13"/>
      <c r="VZ65" s="13"/>
      <c r="WA65" s="13"/>
      <c r="WB65" s="13"/>
      <c r="WC65" s="13"/>
      <c r="WD65" s="13"/>
      <c r="WE65" s="13"/>
      <c r="WF65" s="13"/>
      <c r="WG65" s="13"/>
      <c r="WH65" s="13"/>
      <c r="WI65" s="13"/>
      <c r="WJ65" s="13"/>
      <c r="WK65" s="13"/>
      <c r="WL65" s="13"/>
      <c r="WM65" s="13"/>
      <c r="WN65" s="13"/>
      <c r="WO65" s="13"/>
      <c r="WP65" s="13"/>
      <c r="WQ65" s="13"/>
      <c r="WR65" s="13"/>
      <c r="WS65" s="13"/>
      <c r="WT65" s="13"/>
      <c r="WU65" s="13"/>
      <c r="WV65" s="13"/>
      <c r="WW65" s="13"/>
      <c r="WX65" s="13"/>
      <c r="WY65" s="13"/>
      <c r="WZ65" s="13"/>
      <c r="XA65" s="13"/>
      <c r="XB65" s="13"/>
      <c r="XC65" s="13"/>
      <c r="XD65" s="13"/>
      <c r="XE65" s="13"/>
      <c r="XF65" s="13"/>
      <c r="XG65" s="13"/>
      <c r="XH65" s="13"/>
      <c r="XI65" s="13"/>
      <c r="XJ65" s="13"/>
      <c r="XK65" s="13"/>
      <c r="XL65" s="13"/>
      <c r="XM65" s="13"/>
      <c r="XN65" s="13"/>
      <c r="XO65" s="13"/>
      <c r="XP65" s="13"/>
      <c r="XQ65" s="13"/>
      <c r="XR65" s="13"/>
      <c r="XS65" s="13"/>
      <c r="XT65" s="13"/>
      <c r="XU65" s="13"/>
      <c r="XV65" s="13"/>
      <c r="XW65" s="13"/>
      <c r="XX65" s="13"/>
      <c r="XY65" s="13"/>
      <c r="XZ65" s="13"/>
      <c r="YA65" s="13"/>
      <c r="YB65" s="13"/>
      <c r="YC65" s="13"/>
      <c r="YD65" s="13"/>
      <c r="YE65" s="13"/>
      <c r="YF65" s="13"/>
      <c r="YG65" s="13"/>
      <c r="YH65" s="13"/>
      <c r="YI65" s="13"/>
      <c r="YJ65" s="13"/>
      <c r="YK65" s="13"/>
      <c r="YL65" s="13"/>
      <c r="YM65" s="13"/>
      <c r="YN65" s="13"/>
      <c r="YO65" s="13"/>
      <c r="YP65" s="13"/>
      <c r="YQ65" s="13"/>
      <c r="YR65" s="13"/>
      <c r="YS65" s="13"/>
      <c r="YT65" s="13"/>
      <c r="YU65" s="13"/>
      <c r="YV65" s="13"/>
      <c r="YW65" s="13"/>
      <c r="YX65" s="13"/>
      <c r="YY65" s="13"/>
      <c r="YZ65" s="13"/>
      <c r="ZA65" s="13"/>
      <c r="ZB65" s="13"/>
      <c r="ZC65" s="13"/>
      <c r="ZD65" s="13"/>
      <c r="ZE65" s="13"/>
      <c r="ZF65" s="13"/>
      <c r="ZG65" s="13"/>
      <c r="ZH65" s="13"/>
      <c r="ZI65" s="13"/>
      <c r="ZJ65" s="13"/>
      <c r="ZK65" s="13"/>
      <c r="ZL65" s="13"/>
      <c r="ZM65" s="13"/>
      <c r="ZN65" s="13"/>
      <c r="ZO65" s="13"/>
      <c r="ZP65" s="13"/>
      <c r="ZQ65" s="13"/>
      <c r="ZR65" s="13"/>
      <c r="ZS65" s="13"/>
      <c r="ZT65" s="13"/>
      <c r="ZU65" s="13"/>
      <c r="ZV65" s="13"/>
      <c r="ZW65" s="13"/>
      <c r="ZX65" s="13"/>
      <c r="ZY65" s="13"/>
      <c r="ZZ65" s="13"/>
      <c r="AAA65" s="13"/>
      <c r="AAB65" s="13"/>
      <c r="AAC65" s="13"/>
      <c r="AAD65" s="13"/>
      <c r="AAE65" s="13"/>
      <c r="AAF65" s="13"/>
      <c r="AAG65" s="13"/>
      <c r="AAH65" s="13"/>
      <c r="AAI65" s="13"/>
      <c r="AAJ65" s="13"/>
      <c r="AAK65" s="13"/>
      <c r="AAL65" s="13"/>
      <c r="AAM65" s="13"/>
      <c r="AAN65" s="13"/>
      <c r="AAO65" s="13"/>
      <c r="AAP65" s="13"/>
      <c r="AAQ65" s="13"/>
      <c r="AAR65" s="13"/>
      <c r="AAS65" s="13"/>
      <c r="AAT65" s="13"/>
      <c r="AAU65" s="13"/>
      <c r="AAV65" s="13"/>
      <c r="AAW65" s="13"/>
      <c r="AAX65" s="13"/>
      <c r="AAY65" s="13"/>
      <c r="AAZ65" s="13"/>
      <c r="ABA65" s="13"/>
      <c r="ABB65" s="13"/>
      <c r="ABC65" s="13"/>
      <c r="ABD65" s="13"/>
      <c r="ABE65" s="13"/>
      <c r="ABF65" s="13"/>
      <c r="ABG65" s="13"/>
      <c r="ABH65" s="13"/>
      <c r="ABI65" s="13"/>
      <c r="ABJ65" s="13"/>
      <c r="ABK65" s="13"/>
      <c r="ABL65" s="13"/>
      <c r="ABM65" s="13"/>
      <c r="ABN65" s="13"/>
      <c r="ABO65" s="13"/>
      <c r="ABP65" s="13"/>
      <c r="ABQ65" s="13"/>
      <c r="ABR65" s="13"/>
      <c r="ABS65" s="13"/>
      <c r="ABT65" s="13"/>
      <c r="ABU65" s="13"/>
      <c r="ABV65" s="13"/>
      <c r="ABW65" s="13"/>
      <c r="ABX65" s="13"/>
      <c r="ABY65" s="13"/>
      <c r="ABZ65" s="13"/>
      <c r="ACA65" s="13"/>
      <c r="ACB65" s="13"/>
      <c r="ACC65" s="13"/>
      <c r="ACD65" s="13"/>
      <c r="ACE65" s="13"/>
      <c r="ACF65" s="13"/>
      <c r="ACG65" s="13"/>
      <c r="ACH65" s="13"/>
      <c r="ACI65" s="13"/>
      <c r="ACJ65" s="13"/>
      <c r="ACK65" s="13"/>
      <c r="ACL65" s="13"/>
      <c r="ACM65" s="13"/>
      <c r="ACN65" s="13"/>
      <c r="ACO65" s="13"/>
      <c r="ACP65" s="13"/>
      <c r="ACQ65" s="13"/>
      <c r="ACR65" s="13"/>
      <c r="ACS65" s="13"/>
      <c r="ACT65" s="13"/>
      <c r="ACU65" s="13"/>
      <c r="ACV65" s="13"/>
      <c r="ACW65" s="13"/>
      <c r="ACX65" s="13"/>
      <c r="ACY65" s="13"/>
      <c r="ACZ65" s="13"/>
      <c r="ADA65" s="13"/>
      <c r="ADB65" s="13"/>
      <c r="ADC65" s="13"/>
      <c r="ADD65" s="13"/>
      <c r="ADE65" s="13"/>
      <c r="ADF65" s="13"/>
      <c r="ADG65" s="13"/>
      <c r="ADH65" s="13"/>
      <c r="ADI65" s="13"/>
      <c r="ADJ65" s="13"/>
      <c r="ADK65" s="13"/>
      <c r="ADL65" s="13"/>
      <c r="ADM65" s="13"/>
      <c r="ADN65" s="13"/>
      <c r="ADO65" s="13"/>
      <c r="ADP65" s="13"/>
      <c r="ADQ65" s="13"/>
      <c r="ADR65" s="13"/>
      <c r="ADS65" s="13"/>
      <c r="ADT65" s="13"/>
      <c r="ADU65" s="13"/>
      <c r="ADV65" s="13"/>
      <c r="ADW65" s="13"/>
      <c r="ADX65" s="13"/>
      <c r="ADY65" s="13"/>
      <c r="ADZ65" s="13"/>
      <c r="AEA65" s="13"/>
      <c r="AEB65" s="13"/>
      <c r="AEC65" s="13"/>
      <c r="AED65" s="13"/>
      <c r="AEE65" s="13"/>
      <c r="AEF65" s="13"/>
      <c r="AEG65" s="13"/>
      <c r="AEH65" s="13"/>
      <c r="AEI65" s="13"/>
      <c r="AEJ65" s="13"/>
      <c r="AEK65" s="13"/>
      <c r="AEL65" s="13"/>
      <c r="AEM65" s="13"/>
      <c r="AEN65" s="13"/>
      <c r="AEO65" s="13"/>
      <c r="AEP65" s="13"/>
      <c r="AEQ65" s="13"/>
      <c r="AER65" s="13"/>
      <c r="AES65" s="13"/>
      <c r="AET65" s="13"/>
      <c r="AEU65" s="13"/>
      <c r="AEV65" s="13"/>
      <c r="AEW65" s="13"/>
      <c r="AEX65" s="13"/>
      <c r="AEY65" s="13"/>
      <c r="AEZ65" s="13"/>
      <c r="AFA65" s="13"/>
      <c r="AFB65" s="13"/>
      <c r="AFC65" s="13"/>
      <c r="AFD65" s="13"/>
      <c r="AFE65" s="13"/>
      <c r="AFF65" s="13"/>
      <c r="AFG65" s="13"/>
      <c r="AFH65" s="13"/>
      <c r="AFI65" s="13"/>
      <c r="AFJ65" s="13"/>
      <c r="AFK65" s="13"/>
      <c r="AFL65" s="13"/>
      <c r="AFM65" s="13"/>
      <c r="AFN65" s="13"/>
      <c r="AFO65" s="13"/>
      <c r="AFP65" s="13"/>
      <c r="AFQ65" s="13"/>
      <c r="AFR65" s="13"/>
      <c r="AFS65" s="13"/>
      <c r="AFT65" s="13"/>
      <c r="AFU65" s="13"/>
      <c r="AFV65" s="13"/>
      <c r="AFW65" s="13"/>
      <c r="AFX65" s="13"/>
      <c r="AFY65" s="13"/>
      <c r="AFZ65" s="13"/>
      <c r="AGA65" s="13"/>
      <c r="AGB65" s="13"/>
      <c r="AGC65" s="13"/>
      <c r="AGD65" s="13"/>
      <c r="AGE65" s="13"/>
      <c r="AGF65" s="13"/>
      <c r="AGG65" s="13"/>
      <c r="AGH65" s="13"/>
      <c r="AGI65" s="13"/>
      <c r="AGJ65" s="13"/>
      <c r="AGK65" s="13"/>
      <c r="AGL65" s="13"/>
      <c r="AGM65" s="13"/>
      <c r="AGN65" s="13"/>
      <c r="AGO65" s="13"/>
      <c r="AGP65" s="13"/>
      <c r="AGQ65" s="13"/>
      <c r="AGR65" s="13"/>
      <c r="AGS65" s="13"/>
      <c r="AGT65" s="13"/>
      <c r="AGU65" s="13"/>
      <c r="AGV65" s="13"/>
      <c r="AGW65" s="13"/>
      <c r="AGX65" s="13"/>
      <c r="AGY65" s="13"/>
      <c r="AGZ65" s="13"/>
      <c r="AHA65" s="13"/>
      <c r="AHB65" s="13"/>
      <c r="AHC65" s="13"/>
      <c r="AHD65" s="13"/>
      <c r="AHE65" s="13"/>
      <c r="AHF65" s="13"/>
      <c r="AHG65" s="13"/>
      <c r="AHH65" s="13"/>
      <c r="AHI65" s="13"/>
      <c r="AHJ65" s="13"/>
      <c r="AHK65" s="13"/>
      <c r="AHL65" s="13"/>
      <c r="AHM65" s="13"/>
      <c r="AHN65" s="13"/>
      <c r="AHO65" s="13"/>
      <c r="AHP65" s="13"/>
      <c r="AHQ65" s="13"/>
      <c r="AHR65" s="13"/>
      <c r="AHS65" s="13"/>
      <c r="AHT65" s="13"/>
      <c r="AHU65" s="13"/>
      <c r="AHV65" s="13"/>
      <c r="AHW65" s="13"/>
      <c r="AHX65" s="13"/>
      <c r="AHY65" s="13"/>
      <c r="AHZ65" s="13"/>
      <c r="AIA65" s="13"/>
      <c r="AIB65" s="13"/>
      <c r="AIC65" s="13"/>
      <c r="AID65" s="13"/>
      <c r="AIE65" s="13"/>
      <c r="AIF65" s="13"/>
      <c r="AIG65" s="13"/>
      <c r="AIH65" s="13"/>
      <c r="AII65" s="13"/>
      <c r="AIJ65" s="13"/>
      <c r="AIK65" s="13"/>
      <c r="AIL65" s="13"/>
      <c r="AIM65" s="13"/>
      <c r="AIN65" s="13"/>
      <c r="AIO65" s="13"/>
      <c r="AIP65" s="13"/>
      <c r="AIQ65" s="13"/>
      <c r="AIR65" s="13"/>
      <c r="AIS65" s="13"/>
      <c r="AIT65" s="13"/>
      <c r="AIU65" s="13"/>
      <c r="AIV65" s="13"/>
      <c r="AIW65" s="13"/>
      <c r="AIX65" s="13"/>
      <c r="AIY65" s="13"/>
      <c r="AIZ65" s="13"/>
    </row>
    <row r="66" spans="1:936" s="296" customFormat="1" ht="69.75" customHeight="1" outlineLevel="1" x14ac:dyDescent="0.25">
      <c r="A66" s="151">
        <v>38</v>
      </c>
      <c r="B66" s="181" t="s">
        <v>151</v>
      </c>
      <c r="C66" s="182" t="s">
        <v>152</v>
      </c>
      <c r="D66" s="182" t="s">
        <v>149</v>
      </c>
      <c r="E66" s="185" t="s">
        <v>57</v>
      </c>
      <c r="F66" s="107">
        <v>2828000</v>
      </c>
      <c r="G66" s="107">
        <v>2828000</v>
      </c>
      <c r="H66" s="183"/>
      <c r="I66" s="107"/>
      <c r="J66" s="107"/>
      <c r="K66" s="167" t="s">
        <v>348</v>
      </c>
      <c r="L66" s="155" t="s">
        <v>153</v>
      </c>
      <c r="M66" s="185" t="s">
        <v>57</v>
      </c>
      <c r="N66" s="166">
        <v>2828000</v>
      </c>
      <c r="O66" s="26">
        <v>2828000</v>
      </c>
      <c r="P66" s="183">
        <v>5.9900000000000002E-2</v>
      </c>
      <c r="Q66" s="166">
        <v>1128831.5</v>
      </c>
      <c r="R66" s="26">
        <v>1731608.85</v>
      </c>
      <c r="S66" s="166">
        <f t="shared" si="4"/>
        <v>1699168.5</v>
      </c>
      <c r="T66" s="113" t="s">
        <v>82</v>
      </c>
      <c r="U66" s="12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  <c r="IV66" s="13"/>
      <c r="IW66" s="13"/>
      <c r="IX66" s="13"/>
      <c r="IY66" s="13"/>
      <c r="IZ66" s="13"/>
      <c r="JA66" s="13"/>
      <c r="JB66" s="13"/>
      <c r="JC66" s="13"/>
      <c r="JD66" s="13"/>
      <c r="JE66" s="13"/>
      <c r="JF66" s="13"/>
      <c r="JG66" s="13"/>
      <c r="JH66" s="13"/>
      <c r="JI66" s="13"/>
      <c r="JJ66" s="13"/>
      <c r="JK66" s="13"/>
      <c r="JL66" s="13"/>
      <c r="JM66" s="13"/>
      <c r="JN66" s="13"/>
      <c r="JO66" s="13"/>
      <c r="JP66" s="13"/>
      <c r="JQ66" s="13"/>
      <c r="JR66" s="13"/>
      <c r="JS66" s="13"/>
      <c r="JT66" s="13"/>
      <c r="JU66" s="13"/>
      <c r="JV66" s="13"/>
      <c r="JW66" s="13"/>
      <c r="JX66" s="13"/>
      <c r="JY66" s="13"/>
      <c r="JZ66" s="13"/>
      <c r="KA66" s="13"/>
      <c r="KB66" s="13"/>
      <c r="KC66" s="13"/>
      <c r="KD66" s="13"/>
      <c r="KE66" s="13"/>
      <c r="KF66" s="13"/>
      <c r="KG66" s="13"/>
      <c r="KH66" s="13"/>
      <c r="KI66" s="13"/>
      <c r="KJ66" s="13"/>
      <c r="KK66" s="13"/>
      <c r="KL66" s="13"/>
      <c r="KM66" s="13"/>
      <c r="KN66" s="13"/>
      <c r="KO66" s="13"/>
      <c r="KP66" s="13"/>
      <c r="KQ66" s="13"/>
      <c r="KR66" s="13"/>
      <c r="KS66" s="13"/>
      <c r="KT66" s="13"/>
      <c r="KU66" s="13"/>
      <c r="KV66" s="13"/>
      <c r="KW66" s="13"/>
      <c r="KX66" s="13"/>
      <c r="KY66" s="13"/>
      <c r="KZ66" s="13"/>
      <c r="LA66" s="13"/>
      <c r="LB66" s="13"/>
      <c r="LC66" s="13"/>
      <c r="LD66" s="13"/>
      <c r="LE66" s="13"/>
      <c r="LF66" s="13"/>
      <c r="LG66" s="13"/>
      <c r="LH66" s="13"/>
      <c r="LI66" s="13"/>
      <c r="LJ66" s="13"/>
      <c r="LK66" s="13"/>
      <c r="LL66" s="13"/>
      <c r="LM66" s="13"/>
      <c r="LN66" s="13"/>
      <c r="LO66" s="13"/>
      <c r="LP66" s="13"/>
      <c r="LQ66" s="13"/>
      <c r="LR66" s="13"/>
      <c r="LS66" s="13"/>
      <c r="LT66" s="13"/>
      <c r="LU66" s="13"/>
      <c r="LV66" s="13"/>
      <c r="LW66" s="13"/>
      <c r="LX66" s="13"/>
      <c r="LY66" s="13"/>
      <c r="LZ66" s="13"/>
      <c r="MA66" s="13"/>
      <c r="MB66" s="13"/>
      <c r="MC66" s="13"/>
      <c r="MD66" s="13"/>
      <c r="ME66" s="13"/>
      <c r="MF66" s="13"/>
      <c r="MG66" s="13"/>
      <c r="MH66" s="13"/>
      <c r="MI66" s="13"/>
      <c r="MJ66" s="13"/>
      <c r="MK66" s="13"/>
      <c r="ML66" s="13"/>
      <c r="MM66" s="13"/>
      <c r="MN66" s="13"/>
      <c r="MO66" s="13"/>
      <c r="MP66" s="13"/>
      <c r="MQ66" s="13"/>
      <c r="MR66" s="13"/>
      <c r="MS66" s="13"/>
      <c r="MT66" s="13"/>
      <c r="MU66" s="13"/>
      <c r="MV66" s="13"/>
      <c r="MW66" s="13"/>
      <c r="MX66" s="13"/>
      <c r="MY66" s="13"/>
      <c r="MZ66" s="13"/>
      <c r="NA66" s="13"/>
      <c r="NB66" s="13"/>
      <c r="NC66" s="13"/>
      <c r="ND66" s="13"/>
      <c r="NE66" s="13"/>
      <c r="NF66" s="13"/>
      <c r="NG66" s="13"/>
      <c r="NH66" s="13"/>
      <c r="NI66" s="13"/>
      <c r="NJ66" s="13"/>
      <c r="NK66" s="13"/>
      <c r="NL66" s="13"/>
      <c r="NM66" s="13"/>
      <c r="NN66" s="13"/>
      <c r="NO66" s="13"/>
      <c r="NP66" s="13"/>
      <c r="NQ66" s="13"/>
      <c r="NR66" s="13"/>
      <c r="NS66" s="13"/>
      <c r="NT66" s="13"/>
      <c r="NU66" s="13"/>
      <c r="NV66" s="13"/>
      <c r="NW66" s="13"/>
      <c r="NX66" s="13"/>
      <c r="NY66" s="13"/>
      <c r="NZ66" s="13"/>
      <c r="OA66" s="13"/>
      <c r="OB66" s="13"/>
      <c r="OC66" s="13"/>
      <c r="OD66" s="13"/>
      <c r="OE66" s="13"/>
      <c r="OF66" s="13"/>
      <c r="OG66" s="13"/>
      <c r="OH66" s="13"/>
      <c r="OI66" s="13"/>
      <c r="OJ66" s="13"/>
      <c r="OK66" s="13"/>
      <c r="OL66" s="13"/>
      <c r="OM66" s="13"/>
      <c r="ON66" s="13"/>
      <c r="OO66" s="13"/>
      <c r="OP66" s="13"/>
      <c r="OQ66" s="13"/>
      <c r="OR66" s="13"/>
      <c r="OS66" s="13"/>
      <c r="OT66" s="13"/>
      <c r="OU66" s="13"/>
      <c r="OV66" s="13"/>
      <c r="OW66" s="13"/>
      <c r="OX66" s="13"/>
      <c r="OY66" s="13"/>
      <c r="OZ66" s="13"/>
      <c r="PA66" s="13"/>
      <c r="PB66" s="13"/>
      <c r="PC66" s="13"/>
      <c r="PD66" s="13"/>
      <c r="PE66" s="13"/>
      <c r="PF66" s="13"/>
      <c r="PG66" s="13"/>
      <c r="PH66" s="13"/>
      <c r="PI66" s="13"/>
      <c r="PJ66" s="13"/>
      <c r="PK66" s="13"/>
      <c r="PL66" s="13"/>
      <c r="PM66" s="13"/>
      <c r="PN66" s="13"/>
      <c r="PO66" s="13"/>
      <c r="PP66" s="13"/>
      <c r="PQ66" s="13"/>
      <c r="PR66" s="13"/>
      <c r="PS66" s="13"/>
      <c r="PT66" s="13"/>
      <c r="PU66" s="13"/>
      <c r="PV66" s="13"/>
      <c r="PW66" s="13"/>
      <c r="PX66" s="13"/>
      <c r="PY66" s="13"/>
      <c r="PZ66" s="13"/>
      <c r="QA66" s="13"/>
      <c r="QB66" s="13"/>
      <c r="QC66" s="13"/>
      <c r="QD66" s="13"/>
      <c r="QE66" s="13"/>
      <c r="QF66" s="13"/>
      <c r="QG66" s="13"/>
      <c r="QH66" s="13"/>
      <c r="QI66" s="13"/>
      <c r="QJ66" s="13"/>
      <c r="QK66" s="13"/>
      <c r="QL66" s="13"/>
      <c r="QM66" s="13"/>
      <c r="QN66" s="13"/>
      <c r="QO66" s="13"/>
      <c r="QP66" s="13"/>
      <c r="QQ66" s="13"/>
      <c r="QR66" s="13"/>
      <c r="QS66" s="13"/>
      <c r="QT66" s="13"/>
      <c r="QU66" s="13"/>
      <c r="QV66" s="13"/>
      <c r="QW66" s="13"/>
      <c r="QX66" s="13"/>
      <c r="QY66" s="13"/>
      <c r="QZ66" s="13"/>
      <c r="RA66" s="13"/>
      <c r="RB66" s="13"/>
      <c r="RC66" s="13"/>
      <c r="RD66" s="13"/>
      <c r="RE66" s="13"/>
      <c r="RF66" s="13"/>
      <c r="RG66" s="13"/>
      <c r="RH66" s="13"/>
      <c r="RI66" s="13"/>
      <c r="RJ66" s="13"/>
      <c r="RK66" s="13"/>
      <c r="RL66" s="13"/>
      <c r="RM66" s="13"/>
      <c r="RN66" s="13"/>
      <c r="RO66" s="13"/>
      <c r="RP66" s="13"/>
      <c r="RQ66" s="13"/>
      <c r="RR66" s="13"/>
      <c r="RS66" s="13"/>
      <c r="RT66" s="13"/>
      <c r="RU66" s="13"/>
      <c r="RV66" s="13"/>
      <c r="RW66" s="13"/>
      <c r="RX66" s="13"/>
      <c r="RY66" s="13"/>
      <c r="RZ66" s="13"/>
      <c r="SA66" s="13"/>
      <c r="SB66" s="13"/>
      <c r="SC66" s="13"/>
      <c r="SD66" s="13"/>
      <c r="SE66" s="13"/>
      <c r="SF66" s="13"/>
      <c r="SG66" s="13"/>
      <c r="SH66" s="13"/>
      <c r="SI66" s="13"/>
      <c r="SJ66" s="13"/>
      <c r="SK66" s="13"/>
      <c r="SL66" s="13"/>
      <c r="SM66" s="13"/>
      <c r="SN66" s="13"/>
      <c r="SO66" s="13"/>
      <c r="SP66" s="13"/>
      <c r="SQ66" s="13"/>
      <c r="SR66" s="13"/>
      <c r="SS66" s="13"/>
      <c r="ST66" s="13"/>
      <c r="SU66" s="13"/>
      <c r="SV66" s="13"/>
      <c r="SW66" s="13"/>
      <c r="SX66" s="13"/>
      <c r="SY66" s="13"/>
      <c r="SZ66" s="13"/>
      <c r="TA66" s="13"/>
      <c r="TB66" s="13"/>
      <c r="TC66" s="13"/>
      <c r="TD66" s="13"/>
      <c r="TE66" s="13"/>
      <c r="TF66" s="13"/>
      <c r="TG66" s="13"/>
      <c r="TH66" s="13"/>
      <c r="TI66" s="13"/>
      <c r="TJ66" s="13"/>
      <c r="TK66" s="13"/>
      <c r="TL66" s="13"/>
      <c r="TM66" s="13"/>
      <c r="TN66" s="13"/>
      <c r="TO66" s="13"/>
      <c r="TP66" s="13"/>
      <c r="TQ66" s="13"/>
      <c r="TR66" s="13"/>
      <c r="TS66" s="13"/>
      <c r="TT66" s="13"/>
      <c r="TU66" s="13"/>
      <c r="TV66" s="13"/>
      <c r="TW66" s="13"/>
      <c r="TX66" s="13"/>
      <c r="TY66" s="13"/>
      <c r="TZ66" s="13"/>
      <c r="UA66" s="13"/>
      <c r="UB66" s="13"/>
      <c r="UC66" s="13"/>
      <c r="UD66" s="13"/>
      <c r="UE66" s="13"/>
      <c r="UF66" s="13"/>
      <c r="UG66" s="13"/>
      <c r="UH66" s="13"/>
      <c r="UI66" s="13"/>
      <c r="UJ66" s="13"/>
      <c r="UK66" s="13"/>
      <c r="UL66" s="13"/>
      <c r="UM66" s="13"/>
      <c r="UN66" s="13"/>
      <c r="UO66" s="13"/>
      <c r="UP66" s="13"/>
      <c r="UQ66" s="13"/>
      <c r="UR66" s="13"/>
      <c r="US66" s="13"/>
      <c r="UT66" s="13"/>
      <c r="UU66" s="13"/>
      <c r="UV66" s="13"/>
      <c r="UW66" s="13"/>
      <c r="UX66" s="13"/>
      <c r="UY66" s="13"/>
      <c r="UZ66" s="13"/>
      <c r="VA66" s="13"/>
      <c r="VB66" s="13"/>
      <c r="VC66" s="13"/>
      <c r="VD66" s="13"/>
      <c r="VE66" s="13"/>
      <c r="VF66" s="13"/>
      <c r="VG66" s="13"/>
      <c r="VH66" s="13"/>
      <c r="VI66" s="13"/>
      <c r="VJ66" s="13"/>
      <c r="VK66" s="13"/>
      <c r="VL66" s="13"/>
      <c r="VM66" s="13"/>
      <c r="VN66" s="13"/>
      <c r="VO66" s="13"/>
      <c r="VP66" s="13"/>
      <c r="VQ66" s="13"/>
      <c r="VR66" s="13"/>
      <c r="VS66" s="13"/>
      <c r="VT66" s="13"/>
      <c r="VU66" s="13"/>
      <c r="VV66" s="13"/>
      <c r="VW66" s="13"/>
      <c r="VX66" s="13"/>
      <c r="VY66" s="13"/>
      <c r="VZ66" s="13"/>
      <c r="WA66" s="13"/>
      <c r="WB66" s="13"/>
      <c r="WC66" s="13"/>
      <c r="WD66" s="13"/>
      <c r="WE66" s="13"/>
      <c r="WF66" s="13"/>
      <c r="WG66" s="13"/>
      <c r="WH66" s="13"/>
      <c r="WI66" s="13"/>
      <c r="WJ66" s="13"/>
      <c r="WK66" s="13"/>
      <c r="WL66" s="13"/>
      <c r="WM66" s="13"/>
      <c r="WN66" s="13"/>
      <c r="WO66" s="13"/>
      <c r="WP66" s="13"/>
      <c r="WQ66" s="13"/>
      <c r="WR66" s="13"/>
      <c r="WS66" s="13"/>
      <c r="WT66" s="13"/>
      <c r="WU66" s="13"/>
      <c r="WV66" s="13"/>
      <c r="WW66" s="13"/>
      <c r="WX66" s="13"/>
      <c r="WY66" s="13"/>
      <c r="WZ66" s="13"/>
      <c r="XA66" s="13"/>
      <c r="XB66" s="13"/>
      <c r="XC66" s="13"/>
      <c r="XD66" s="13"/>
      <c r="XE66" s="13"/>
      <c r="XF66" s="13"/>
      <c r="XG66" s="13"/>
      <c r="XH66" s="13"/>
      <c r="XI66" s="13"/>
      <c r="XJ66" s="13"/>
      <c r="XK66" s="13"/>
      <c r="XL66" s="13"/>
      <c r="XM66" s="13"/>
      <c r="XN66" s="13"/>
      <c r="XO66" s="13"/>
      <c r="XP66" s="13"/>
      <c r="XQ66" s="13"/>
      <c r="XR66" s="13"/>
      <c r="XS66" s="13"/>
      <c r="XT66" s="13"/>
      <c r="XU66" s="13"/>
      <c r="XV66" s="13"/>
      <c r="XW66" s="13"/>
      <c r="XX66" s="13"/>
      <c r="XY66" s="13"/>
      <c r="XZ66" s="13"/>
      <c r="YA66" s="13"/>
      <c r="YB66" s="13"/>
      <c r="YC66" s="13"/>
      <c r="YD66" s="13"/>
      <c r="YE66" s="13"/>
      <c r="YF66" s="13"/>
      <c r="YG66" s="13"/>
      <c r="YH66" s="13"/>
      <c r="YI66" s="13"/>
      <c r="YJ66" s="13"/>
      <c r="YK66" s="13"/>
      <c r="YL66" s="13"/>
      <c r="YM66" s="13"/>
      <c r="YN66" s="13"/>
      <c r="YO66" s="13"/>
      <c r="YP66" s="13"/>
      <c r="YQ66" s="13"/>
      <c r="YR66" s="13"/>
      <c r="YS66" s="13"/>
      <c r="YT66" s="13"/>
      <c r="YU66" s="13"/>
      <c r="YV66" s="13"/>
      <c r="YW66" s="13"/>
      <c r="YX66" s="13"/>
      <c r="YY66" s="13"/>
      <c r="YZ66" s="13"/>
      <c r="ZA66" s="13"/>
      <c r="ZB66" s="13"/>
      <c r="ZC66" s="13"/>
      <c r="ZD66" s="13"/>
      <c r="ZE66" s="13"/>
      <c r="ZF66" s="13"/>
      <c r="ZG66" s="13"/>
      <c r="ZH66" s="13"/>
      <c r="ZI66" s="13"/>
      <c r="ZJ66" s="13"/>
      <c r="ZK66" s="13"/>
      <c r="ZL66" s="13"/>
      <c r="ZM66" s="13"/>
      <c r="ZN66" s="13"/>
      <c r="ZO66" s="13"/>
      <c r="ZP66" s="13"/>
      <c r="ZQ66" s="13"/>
      <c r="ZR66" s="13"/>
      <c r="ZS66" s="13"/>
      <c r="ZT66" s="13"/>
      <c r="ZU66" s="13"/>
      <c r="ZV66" s="13"/>
      <c r="ZW66" s="13"/>
      <c r="ZX66" s="13"/>
      <c r="ZY66" s="13"/>
      <c r="ZZ66" s="13"/>
      <c r="AAA66" s="13"/>
      <c r="AAB66" s="13"/>
      <c r="AAC66" s="13"/>
      <c r="AAD66" s="13"/>
      <c r="AAE66" s="13"/>
      <c r="AAF66" s="13"/>
      <c r="AAG66" s="13"/>
      <c r="AAH66" s="13"/>
      <c r="AAI66" s="13"/>
      <c r="AAJ66" s="13"/>
      <c r="AAK66" s="13"/>
      <c r="AAL66" s="13"/>
      <c r="AAM66" s="13"/>
      <c r="AAN66" s="13"/>
      <c r="AAO66" s="13"/>
      <c r="AAP66" s="13"/>
      <c r="AAQ66" s="13"/>
      <c r="AAR66" s="13"/>
      <c r="AAS66" s="13"/>
      <c r="AAT66" s="13"/>
      <c r="AAU66" s="13"/>
      <c r="AAV66" s="13"/>
      <c r="AAW66" s="13"/>
      <c r="AAX66" s="13"/>
      <c r="AAY66" s="13"/>
      <c r="AAZ66" s="13"/>
      <c r="ABA66" s="13"/>
      <c r="ABB66" s="13"/>
      <c r="ABC66" s="13"/>
      <c r="ABD66" s="13"/>
      <c r="ABE66" s="13"/>
      <c r="ABF66" s="13"/>
      <c r="ABG66" s="13"/>
      <c r="ABH66" s="13"/>
      <c r="ABI66" s="13"/>
      <c r="ABJ66" s="13"/>
      <c r="ABK66" s="13"/>
      <c r="ABL66" s="13"/>
      <c r="ABM66" s="13"/>
      <c r="ABN66" s="13"/>
      <c r="ABO66" s="13"/>
      <c r="ABP66" s="13"/>
      <c r="ABQ66" s="13"/>
      <c r="ABR66" s="13"/>
      <c r="ABS66" s="13"/>
      <c r="ABT66" s="13"/>
      <c r="ABU66" s="13"/>
      <c r="ABV66" s="13"/>
      <c r="ABW66" s="13"/>
      <c r="ABX66" s="13"/>
      <c r="ABY66" s="13"/>
      <c r="ABZ66" s="13"/>
      <c r="ACA66" s="13"/>
      <c r="ACB66" s="13"/>
      <c r="ACC66" s="13"/>
      <c r="ACD66" s="13"/>
      <c r="ACE66" s="13"/>
      <c r="ACF66" s="13"/>
      <c r="ACG66" s="13"/>
      <c r="ACH66" s="13"/>
      <c r="ACI66" s="13"/>
      <c r="ACJ66" s="13"/>
      <c r="ACK66" s="13"/>
      <c r="ACL66" s="13"/>
      <c r="ACM66" s="13"/>
      <c r="ACN66" s="13"/>
      <c r="ACO66" s="13"/>
      <c r="ACP66" s="13"/>
      <c r="ACQ66" s="13"/>
      <c r="ACR66" s="13"/>
      <c r="ACS66" s="13"/>
      <c r="ACT66" s="13"/>
      <c r="ACU66" s="13"/>
      <c r="ACV66" s="13"/>
      <c r="ACW66" s="13"/>
      <c r="ACX66" s="13"/>
      <c r="ACY66" s="13"/>
      <c r="ACZ66" s="13"/>
      <c r="ADA66" s="13"/>
      <c r="ADB66" s="13"/>
      <c r="ADC66" s="13"/>
      <c r="ADD66" s="13"/>
      <c r="ADE66" s="13"/>
      <c r="ADF66" s="13"/>
      <c r="ADG66" s="13"/>
      <c r="ADH66" s="13"/>
      <c r="ADI66" s="13"/>
      <c r="ADJ66" s="13"/>
      <c r="ADK66" s="13"/>
      <c r="ADL66" s="13"/>
      <c r="ADM66" s="13"/>
      <c r="ADN66" s="13"/>
      <c r="ADO66" s="13"/>
      <c r="ADP66" s="13"/>
      <c r="ADQ66" s="13"/>
      <c r="ADR66" s="13"/>
      <c r="ADS66" s="13"/>
      <c r="ADT66" s="13"/>
      <c r="ADU66" s="13"/>
      <c r="ADV66" s="13"/>
      <c r="ADW66" s="13"/>
      <c r="ADX66" s="13"/>
      <c r="ADY66" s="13"/>
      <c r="ADZ66" s="13"/>
      <c r="AEA66" s="13"/>
      <c r="AEB66" s="13"/>
      <c r="AEC66" s="13"/>
      <c r="AED66" s="13"/>
      <c r="AEE66" s="13"/>
      <c r="AEF66" s="13"/>
      <c r="AEG66" s="13"/>
      <c r="AEH66" s="13"/>
      <c r="AEI66" s="13"/>
      <c r="AEJ66" s="13"/>
      <c r="AEK66" s="13"/>
      <c r="AEL66" s="13"/>
      <c r="AEM66" s="13"/>
      <c r="AEN66" s="13"/>
      <c r="AEO66" s="13"/>
      <c r="AEP66" s="13"/>
      <c r="AEQ66" s="13"/>
      <c r="AER66" s="13"/>
      <c r="AES66" s="13"/>
      <c r="AET66" s="13"/>
      <c r="AEU66" s="13"/>
      <c r="AEV66" s="13"/>
      <c r="AEW66" s="13"/>
      <c r="AEX66" s="13"/>
      <c r="AEY66" s="13"/>
      <c r="AEZ66" s="13"/>
      <c r="AFA66" s="13"/>
      <c r="AFB66" s="13"/>
      <c r="AFC66" s="13"/>
      <c r="AFD66" s="13"/>
      <c r="AFE66" s="13"/>
      <c r="AFF66" s="13"/>
      <c r="AFG66" s="13"/>
      <c r="AFH66" s="13"/>
      <c r="AFI66" s="13"/>
      <c r="AFJ66" s="13"/>
      <c r="AFK66" s="13"/>
      <c r="AFL66" s="13"/>
      <c r="AFM66" s="13"/>
      <c r="AFN66" s="13"/>
      <c r="AFO66" s="13"/>
      <c r="AFP66" s="13"/>
      <c r="AFQ66" s="13"/>
      <c r="AFR66" s="13"/>
      <c r="AFS66" s="13"/>
      <c r="AFT66" s="13"/>
      <c r="AFU66" s="13"/>
      <c r="AFV66" s="13"/>
      <c r="AFW66" s="13"/>
      <c r="AFX66" s="13"/>
      <c r="AFY66" s="13"/>
      <c r="AFZ66" s="13"/>
      <c r="AGA66" s="13"/>
      <c r="AGB66" s="13"/>
      <c r="AGC66" s="13"/>
      <c r="AGD66" s="13"/>
      <c r="AGE66" s="13"/>
      <c r="AGF66" s="13"/>
      <c r="AGG66" s="13"/>
      <c r="AGH66" s="13"/>
      <c r="AGI66" s="13"/>
      <c r="AGJ66" s="13"/>
      <c r="AGK66" s="13"/>
      <c r="AGL66" s="13"/>
      <c r="AGM66" s="13"/>
      <c r="AGN66" s="13"/>
      <c r="AGO66" s="13"/>
      <c r="AGP66" s="13"/>
      <c r="AGQ66" s="13"/>
      <c r="AGR66" s="13"/>
      <c r="AGS66" s="13"/>
      <c r="AGT66" s="13"/>
      <c r="AGU66" s="13"/>
      <c r="AGV66" s="13"/>
      <c r="AGW66" s="13"/>
      <c r="AGX66" s="13"/>
      <c r="AGY66" s="13"/>
      <c r="AGZ66" s="13"/>
      <c r="AHA66" s="13"/>
      <c r="AHB66" s="13"/>
      <c r="AHC66" s="13"/>
      <c r="AHD66" s="13"/>
      <c r="AHE66" s="13"/>
      <c r="AHF66" s="13"/>
      <c r="AHG66" s="13"/>
      <c r="AHH66" s="13"/>
      <c r="AHI66" s="13"/>
      <c r="AHJ66" s="13"/>
      <c r="AHK66" s="13"/>
      <c r="AHL66" s="13"/>
      <c r="AHM66" s="13"/>
      <c r="AHN66" s="13"/>
      <c r="AHO66" s="13"/>
      <c r="AHP66" s="13"/>
      <c r="AHQ66" s="13"/>
      <c r="AHR66" s="13"/>
      <c r="AHS66" s="13"/>
      <c r="AHT66" s="13"/>
      <c r="AHU66" s="13"/>
      <c r="AHV66" s="13"/>
      <c r="AHW66" s="13"/>
      <c r="AHX66" s="13"/>
      <c r="AHY66" s="13"/>
      <c r="AHZ66" s="13"/>
      <c r="AIA66" s="13"/>
      <c r="AIB66" s="13"/>
      <c r="AIC66" s="13"/>
      <c r="AID66" s="13"/>
      <c r="AIE66" s="13"/>
      <c r="AIF66" s="13"/>
      <c r="AIG66" s="13"/>
      <c r="AIH66" s="13"/>
      <c r="AII66" s="13"/>
      <c r="AIJ66" s="13"/>
      <c r="AIK66" s="13"/>
      <c r="AIL66" s="13"/>
      <c r="AIM66" s="13"/>
      <c r="AIN66" s="13"/>
      <c r="AIO66" s="13"/>
      <c r="AIP66" s="13"/>
      <c r="AIQ66" s="13"/>
      <c r="AIR66" s="13"/>
      <c r="AIS66" s="13"/>
      <c r="AIT66" s="13"/>
      <c r="AIU66" s="13"/>
      <c r="AIV66" s="13"/>
      <c r="AIW66" s="13"/>
      <c r="AIX66" s="13"/>
      <c r="AIY66" s="13"/>
      <c r="AIZ66" s="13"/>
    </row>
    <row r="67" spans="1:936" s="297" customFormat="1" ht="177" customHeight="1" outlineLevel="1" x14ac:dyDescent="0.2">
      <c r="A67" s="152">
        <v>39</v>
      </c>
      <c r="B67" s="181" t="s">
        <v>154</v>
      </c>
      <c r="C67" s="182" t="s">
        <v>155</v>
      </c>
      <c r="D67" s="182" t="s">
        <v>149</v>
      </c>
      <c r="E67" s="167" t="s">
        <v>463</v>
      </c>
      <c r="F67" s="107">
        <v>7900000</v>
      </c>
      <c r="G67" s="110"/>
      <c r="H67" s="110"/>
      <c r="I67" s="110"/>
      <c r="J67" s="110"/>
      <c r="K67" s="155" t="s">
        <v>349</v>
      </c>
      <c r="L67" s="155" t="s">
        <v>156</v>
      </c>
      <c r="M67" s="182" t="s">
        <v>3</v>
      </c>
      <c r="N67" s="36">
        <v>2092000000</v>
      </c>
      <c r="O67" s="26">
        <v>2092000000</v>
      </c>
      <c r="P67" s="37">
        <v>0.02</v>
      </c>
      <c r="Q67" s="26">
        <f>354576270+35457627.1</f>
        <v>390033897.10000002</v>
      </c>
      <c r="R67" s="26">
        <f>426427783.87+17517039.3</f>
        <v>443944823.17000002</v>
      </c>
      <c r="S67" s="166">
        <f t="shared" si="4"/>
        <v>1701966102.9000001</v>
      </c>
      <c r="T67" s="113" t="s">
        <v>82</v>
      </c>
      <c r="U67" s="17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18"/>
      <c r="GB67" s="18"/>
      <c r="GC67" s="18"/>
      <c r="GD67" s="18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  <c r="GP67" s="18"/>
      <c r="GQ67" s="18"/>
      <c r="GR67" s="18"/>
      <c r="GS67" s="18"/>
      <c r="GT67" s="18"/>
      <c r="GU67" s="18"/>
      <c r="GV67" s="18"/>
      <c r="GW67" s="18"/>
      <c r="GX67" s="18"/>
      <c r="GY67" s="18"/>
      <c r="GZ67" s="18"/>
      <c r="HA67" s="18"/>
      <c r="HB67" s="18"/>
      <c r="HC67" s="18"/>
      <c r="HD67" s="18"/>
      <c r="HE67" s="18"/>
      <c r="HF67" s="18"/>
      <c r="HG67" s="18"/>
      <c r="HH67" s="18"/>
      <c r="HI67" s="18"/>
      <c r="HJ67" s="18"/>
      <c r="HK67" s="18"/>
      <c r="HL67" s="18"/>
      <c r="HM67" s="18"/>
      <c r="HN67" s="18"/>
      <c r="HO67" s="18"/>
      <c r="HP67" s="18"/>
      <c r="HQ67" s="18"/>
      <c r="HR67" s="18"/>
      <c r="HS67" s="18"/>
      <c r="HT67" s="18"/>
      <c r="HU67" s="18"/>
      <c r="HV67" s="18"/>
      <c r="HW67" s="18"/>
      <c r="HX67" s="18"/>
      <c r="HY67" s="18"/>
      <c r="HZ67" s="18"/>
      <c r="IA67" s="18"/>
      <c r="IB67" s="18"/>
      <c r="IC67" s="18"/>
      <c r="ID67" s="18"/>
      <c r="IE67" s="18"/>
      <c r="IF67" s="18"/>
      <c r="IG67" s="18"/>
      <c r="IH67" s="18"/>
      <c r="II67" s="18"/>
      <c r="IJ67" s="18"/>
      <c r="IK67" s="18"/>
      <c r="IL67" s="18"/>
      <c r="IM67" s="18"/>
      <c r="IN67" s="18"/>
      <c r="IO67" s="18"/>
      <c r="IP67" s="18"/>
      <c r="IQ67" s="18"/>
      <c r="IR67" s="18"/>
      <c r="IS67" s="18"/>
      <c r="IT67" s="18"/>
      <c r="IU67" s="18"/>
      <c r="IV67" s="18"/>
      <c r="IW67" s="18"/>
      <c r="IX67" s="18"/>
      <c r="IY67" s="18"/>
      <c r="IZ67" s="18"/>
      <c r="JA67" s="18"/>
      <c r="JB67" s="18"/>
      <c r="JC67" s="18"/>
      <c r="JD67" s="18"/>
      <c r="JE67" s="18"/>
      <c r="JF67" s="18"/>
      <c r="JG67" s="18"/>
      <c r="JH67" s="18"/>
      <c r="JI67" s="18"/>
      <c r="JJ67" s="18"/>
      <c r="JK67" s="18"/>
      <c r="JL67" s="18"/>
      <c r="JM67" s="18"/>
      <c r="JN67" s="18"/>
      <c r="JO67" s="18"/>
      <c r="JP67" s="18"/>
      <c r="JQ67" s="18"/>
      <c r="JR67" s="18"/>
      <c r="JS67" s="18"/>
      <c r="JT67" s="18"/>
      <c r="JU67" s="18"/>
      <c r="JV67" s="18"/>
      <c r="JW67" s="18"/>
      <c r="JX67" s="18"/>
      <c r="JY67" s="18"/>
      <c r="JZ67" s="18"/>
      <c r="KA67" s="18"/>
      <c r="KB67" s="18"/>
      <c r="KC67" s="18"/>
      <c r="KD67" s="18"/>
      <c r="KE67" s="18"/>
      <c r="KF67" s="18"/>
      <c r="KG67" s="18"/>
      <c r="KH67" s="18"/>
      <c r="KI67" s="18"/>
      <c r="KJ67" s="18"/>
      <c r="KK67" s="18"/>
      <c r="KL67" s="18"/>
      <c r="KM67" s="18"/>
      <c r="KN67" s="18"/>
      <c r="KO67" s="18"/>
      <c r="KP67" s="18"/>
      <c r="KQ67" s="18"/>
      <c r="KR67" s="18"/>
      <c r="KS67" s="18"/>
      <c r="KT67" s="18"/>
      <c r="KU67" s="18"/>
      <c r="KV67" s="18"/>
      <c r="KW67" s="18"/>
      <c r="KX67" s="18"/>
      <c r="KY67" s="18"/>
      <c r="KZ67" s="18"/>
      <c r="LA67" s="18"/>
      <c r="LB67" s="18"/>
      <c r="LC67" s="18"/>
      <c r="LD67" s="18"/>
      <c r="LE67" s="18"/>
      <c r="LF67" s="18"/>
      <c r="LG67" s="18"/>
      <c r="LH67" s="18"/>
      <c r="LI67" s="18"/>
      <c r="LJ67" s="18"/>
      <c r="LK67" s="18"/>
      <c r="LL67" s="18"/>
      <c r="LM67" s="18"/>
      <c r="LN67" s="18"/>
      <c r="LO67" s="18"/>
      <c r="LP67" s="18"/>
      <c r="LQ67" s="18"/>
      <c r="LR67" s="18"/>
      <c r="LS67" s="18"/>
      <c r="LT67" s="18"/>
      <c r="LU67" s="18"/>
      <c r="LV67" s="18"/>
      <c r="LW67" s="18"/>
      <c r="LX67" s="18"/>
      <c r="LY67" s="18"/>
      <c r="LZ67" s="18"/>
      <c r="MA67" s="18"/>
      <c r="MB67" s="18"/>
      <c r="MC67" s="18"/>
      <c r="MD67" s="18"/>
      <c r="ME67" s="18"/>
      <c r="MF67" s="18"/>
      <c r="MG67" s="18"/>
      <c r="MH67" s="18"/>
      <c r="MI67" s="18"/>
      <c r="MJ67" s="18"/>
      <c r="MK67" s="18"/>
      <c r="ML67" s="18"/>
      <c r="MM67" s="18"/>
      <c r="MN67" s="18"/>
      <c r="MO67" s="18"/>
      <c r="MP67" s="18"/>
      <c r="MQ67" s="18"/>
      <c r="MR67" s="18"/>
      <c r="MS67" s="18"/>
      <c r="MT67" s="18"/>
      <c r="MU67" s="18"/>
      <c r="MV67" s="18"/>
      <c r="MW67" s="18"/>
      <c r="MX67" s="18"/>
      <c r="MY67" s="18"/>
      <c r="MZ67" s="18"/>
      <c r="NA67" s="18"/>
      <c r="NB67" s="18"/>
      <c r="NC67" s="18"/>
      <c r="ND67" s="18"/>
      <c r="NE67" s="18"/>
      <c r="NF67" s="18"/>
      <c r="NG67" s="18"/>
      <c r="NH67" s="18"/>
      <c r="NI67" s="18"/>
      <c r="NJ67" s="18"/>
      <c r="NK67" s="18"/>
      <c r="NL67" s="18"/>
      <c r="NM67" s="18"/>
      <c r="NN67" s="18"/>
      <c r="NO67" s="18"/>
      <c r="NP67" s="18"/>
      <c r="NQ67" s="18"/>
      <c r="NR67" s="18"/>
      <c r="NS67" s="18"/>
      <c r="NT67" s="18"/>
      <c r="NU67" s="18"/>
      <c r="NV67" s="18"/>
      <c r="NW67" s="18"/>
      <c r="NX67" s="18"/>
      <c r="NY67" s="18"/>
      <c r="NZ67" s="18"/>
      <c r="OA67" s="18"/>
      <c r="OB67" s="18"/>
      <c r="OC67" s="18"/>
      <c r="OD67" s="18"/>
      <c r="OE67" s="18"/>
      <c r="OF67" s="18"/>
      <c r="OG67" s="18"/>
      <c r="OH67" s="18"/>
      <c r="OI67" s="18"/>
      <c r="OJ67" s="18"/>
      <c r="OK67" s="18"/>
      <c r="OL67" s="18"/>
      <c r="OM67" s="18"/>
      <c r="ON67" s="18"/>
      <c r="OO67" s="18"/>
      <c r="OP67" s="18"/>
      <c r="OQ67" s="18"/>
      <c r="OR67" s="18"/>
      <c r="OS67" s="18"/>
      <c r="OT67" s="18"/>
      <c r="OU67" s="18"/>
      <c r="OV67" s="18"/>
      <c r="OW67" s="18"/>
      <c r="OX67" s="18"/>
      <c r="OY67" s="18"/>
      <c r="OZ67" s="18"/>
      <c r="PA67" s="18"/>
      <c r="PB67" s="18"/>
      <c r="PC67" s="18"/>
      <c r="PD67" s="18"/>
      <c r="PE67" s="18"/>
      <c r="PF67" s="18"/>
      <c r="PG67" s="18"/>
      <c r="PH67" s="18"/>
      <c r="PI67" s="18"/>
      <c r="PJ67" s="18"/>
      <c r="PK67" s="18"/>
      <c r="PL67" s="18"/>
      <c r="PM67" s="18"/>
      <c r="PN67" s="18"/>
      <c r="PO67" s="18"/>
      <c r="PP67" s="18"/>
      <c r="PQ67" s="18"/>
      <c r="PR67" s="18"/>
      <c r="PS67" s="18"/>
      <c r="PT67" s="18"/>
      <c r="PU67" s="18"/>
      <c r="PV67" s="18"/>
      <c r="PW67" s="18"/>
      <c r="PX67" s="18"/>
      <c r="PY67" s="18"/>
      <c r="PZ67" s="18"/>
      <c r="QA67" s="18"/>
      <c r="QB67" s="18"/>
      <c r="QC67" s="18"/>
      <c r="QD67" s="18"/>
      <c r="QE67" s="18"/>
      <c r="QF67" s="18"/>
      <c r="QG67" s="18"/>
      <c r="QH67" s="18"/>
      <c r="QI67" s="18"/>
      <c r="QJ67" s="18"/>
      <c r="QK67" s="18"/>
      <c r="QL67" s="18"/>
      <c r="QM67" s="18"/>
      <c r="QN67" s="18"/>
      <c r="QO67" s="18"/>
      <c r="QP67" s="18"/>
      <c r="QQ67" s="18"/>
      <c r="QR67" s="18"/>
      <c r="QS67" s="18"/>
      <c r="QT67" s="18"/>
      <c r="QU67" s="18"/>
      <c r="QV67" s="18"/>
      <c r="QW67" s="18"/>
      <c r="QX67" s="18"/>
      <c r="QY67" s="18"/>
      <c r="QZ67" s="18"/>
      <c r="RA67" s="18"/>
      <c r="RB67" s="18"/>
      <c r="RC67" s="18"/>
      <c r="RD67" s="18"/>
      <c r="RE67" s="18"/>
      <c r="RF67" s="18"/>
      <c r="RG67" s="18"/>
      <c r="RH67" s="18"/>
      <c r="RI67" s="18"/>
      <c r="RJ67" s="18"/>
      <c r="RK67" s="18"/>
      <c r="RL67" s="18"/>
      <c r="RM67" s="18"/>
      <c r="RN67" s="18"/>
      <c r="RO67" s="18"/>
      <c r="RP67" s="18"/>
      <c r="RQ67" s="18"/>
      <c r="RR67" s="18"/>
      <c r="RS67" s="18"/>
      <c r="RT67" s="18"/>
      <c r="RU67" s="18"/>
      <c r="RV67" s="18"/>
      <c r="RW67" s="18"/>
      <c r="RX67" s="18"/>
      <c r="RY67" s="18"/>
      <c r="RZ67" s="18"/>
      <c r="SA67" s="18"/>
      <c r="SB67" s="18"/>
      <c r="SC67" s="18"/>
      <c r="SD67" s="18"/>
      <c r="SE67" s="18"/>
      <c r="SF67" s="18"/>
      <c r="SG67" s="18"/>
      <c r="SH67" s="18"/>
      <c r="SI67" s="18"/>
      <c r="SJ67" s="18"/>
      <c r="SK67" s="18"/>
      <c r="SL67" s="18"/>
      <c r="SM67" s="18"/>
      <c r="SN67" s="18"/>
      <c r="SO67" s="18"/>
      <c r="SP67" s="18"/>
      <c r="SQ67" s="18"/>
      <c r="SR67" s="18"/>
      <c r="SS67" s="18"/>
      <c r="ST67" s="18"/>
      <c r="SU67" s="18"/>
      <c r="SV67" s="18"/>
      <c r="SW67" s="18"/>
      <c r="SX67" s="18"/>
      <c r="SY67" s="18"/>
      <c r="SZ67" s="18"/>
      <c r="TA67" s="18"/>
      <c r="TB67" s="18"/>
      <c r="TC67" s="18"/>
      <c r="TD67" s="18"/>
      <c r="TE67" s="18"/>
      <c r="TF67" s="18"/>
      <c r="TG67" s="18"/>
      <c r="TH67" s="18"/>
      <c r="TI67" s="18"/>
      <c r="TJ67" s="18"/>
      <c r="TK67" s="18"/>
      <c r="TL67" s="18"/>
      <c r="TM67" s="18"/>
      <c r="TN67" s="18"/>
      <c r="TO67" s="18"/>
      <c r="TP67" s="18"/>
      <c r="TQ67" s="18"/>
      <c r="TR67" s="18"/>
      <c r="TS67" s="18"/>
      <c r="TT67" s="18"/>
      <c r="TU67" s="18"/>
      <c r="TV67" s="18"/>
      <c r="TW67" s="18"/>
      <c r="TX67" s="18"/>
      <c r="TY67" s="18"/>
      <c r="TZ67" s="18"/>
      <c r="UA67" s="18"/>
      <c r="UB67" s="18"/>
      <c r="UC67" s="18"/>
      <c r="UD67" s="18"/>
      <c r="UE67" s="18"/>
      <c r="UF67" s="18"/>
      <c r="UG67" s="18"/>
      <c r="UH67" s="18"/>
      <c r="UI67" s="18"/>
      <c r="UJ67" s="18"/>
      <c r="UK67" s="18"/>
      <c r="UL67" s="18"/>
      <c r="UM67" s="18"/>
      <c r="UN67" s="18"/>
      <c r="UO67" s="18"/>
      <c r="UP67" s="18"/>
      <c r="UQ67" s="18"/>
      <c r="UR67" s="18"/>
      <c r="US67" s="18"/>
      <c r="UT67" s="18"/>
      <c r="UU67" s="18"/>
      <c r="UV67" s="18"/>
      <c r="UW67" s="18"/>
      <c r="UX67" s="18"/>
      <c r="UY67" s="18"/>
      <c r="UZ67" s="18"/>
      <c r="VA67" s="18"/>
      <c r="VB67" s="18"/>
      <c r="VC67" s="18"/>
      <c r="VD67" s="18"/>
      <c r="VE67" s="18"/>
      <c r="VF67" s="18"/>
      <c r="VG67" s="18"/>
      <c r="VH67" s="18"/>
      <c r="VI67" s="18"/>
      <c r="VJ67" s="18"/>
      <c r="VK67" s="18"/>
      <c r="VL67" s="18"/>
      <c r="VM67" s="18"/>
      <c r="VN67" s="18"/>
      <c r="VO67" s="18"/>
      <c r="VP67" s="18"/>
      <c r="VQ67" s="18"/>
      <c r="VR67" s="18"/>
      <c r="VS67" s="18"/>
      <c r="VT67" s="18"/>
      <c r="VU67" s="18"/>
      <c r="VV67" s="18"/>
      <c r="VW67" s="18"/>
      <c r="VX67" s="18"/>
      <c r="VY67" s="18"/>
      <c r="VZ67" s="18"/>
      <c r="WA67" s="18"/>
      <c r="WB67" s="18"/>
      <c r="WC67" s="18"/>
      <c r="WD67" s="18"/>
      <c r="WE67" s="18"/>
      <c r="WF67" s="18"/>
      <c r="WG67" s="18"/>
      <c r="WH67" s="18"/>
      <c r="WI67" s="18"/>
      <c r="WJ67" s="18"/>
      <c r="WK67" s="18"/>
      <c r="WL67" s="18"/>
      <c r="WM67" s="18"/>
      <c r="WN67" s="18"/>
      <c r="WO67" s="18"/>
      <c r="WP67" s="18"/>
      <c r="WQ67" s="18"/>
      <c r="WR67" s="18"/>
      <c r="WS67" s="18"/>
      <c r="WT67" s="18"/>
      <c r="WU67" s="18"/>
      <c r="WV67" s="18"/>
      <c r="WW67" s="18"/>
      <c r="WX67" s="18"/>
      <c r="WY67" s="18"/>
      <c r="WZ67" s="18"/>
      <c r="XA67" s="18"/>
      <c r="XB67" s="18"/>
      <c r="XC67" s="18"/>
      <c r="XD67" s="18"/>
      <c r="XE67" s="18"/>
      <c r="XF67" s="18"/>
      <c r="XG67" s="18"/>
      <c r="XH67" s="18"/>
      <c r="XI67" s="18"/>
      <c r="XJ67" s="18"/>
      <c r="XK67" s="18"/>
      <c r="XL67" s="18"/>
      <c r="XM67" s="18"/>
      <c r="XN67" s="18"/>
      <c r="XO67" s="18"/>
      <c r="XP67" s="18"/>
      <c r="XQ67" s="18"/>
      <c r="XR67" s="18"/>
      <c r="XS67" s="18"/>
      <c r="XT67" s="18"/>
      <c r="XU67" s="18"/>
      <c r="XV67" s="18"/>
      <c r="XW67" s="18"/>
      <c r="XX67" s="18"/>
      <c r="XY67" s="18"/>
      <c r="XZ67" s="18"/>
      <c r="YA67" s="18"/>
      <c r="YB67" s="18"/>
      <c r="YC67" s="18"/>
      <c r="YD67" s="18"/>
      <c r="YE67" s="18"/>
      <c r="YF67" s="18"/>
      <c r="YG67" s="18"/>
      <c r="YH67" s="18"/>
      <c r="YI67" s="18"/>
      <c r="YJ67" s="18"/>
      <c r="YK67" s="18"/>
      <c r="YL67" s="18"/>
      <c r="YM67" s="18"/>
      <c r="YN67" s="18"/>
      <c r="YO67" s="18"/>
      <c r="YP67" s="18"/>
      <c r="YQ67" s="18"/>
      <c r="YR67" s="18"/>
      <c r="YS67" s="18"/>
      <c r="YT67" s="18"/>
      <c r="YU67" s="18"/>
      <c r="YV67" s="18"/>
      <c r="YW67" s="18"/>
      <c r="YX67" s="18"/>
      <c r="YY67" s="18"/>
      <c r="YZ67" s="18"/>
      <c r="ZA67" s="18"/>
      <c r="ZB67" s="18"/>
      <c r="ZC67" s="18"/>
      <c r="ZD67" s="18"/>
      <c r="ZE67" s="18"/>
      <c r="ZF67" s="18"/>
      <c r="ZG67" s="18"/>
      <c r="ZH67" s="18"/>
      <c r="ZI67" s="18"/>
      <c r="ZJ67" s="18"/>
      <c r="ZK67" s="18"/>
      <c r="ZL67" s="18"/>
      <c r="ZM67" s="18"/>
      <c r="ZN67" s="18"/>
      <c r="ZO67" s="18"/>
      <c r="ZP67" s="18"/>
      <c r="ZQ67" s="18"/>
      <c r="ZR67" s="18"/>
      <c r="ZS67" s="18"/>
      <c r="ZT67" s="18"/>
      <c r="ZU67" s="18"/>
      <c r="ZV67" s="18"/>
      <c r="ZW67" s="18"/>
      <c r="ZX67" s="18"/>
      <c r="ZY67" s="18"/>
      <c r="ZZ67" s="18"/>
      <c r="AAA67" s="18"/>
      <c r="AAB67" s="18"/>
      <c r="AAC67" s="18"/>
      <c r="AAD67" s="18"/>
      <c r="AAE67" s="18"/>
      <c r="AAF67" s="18"/>
      <c r="AAG67" s="18"/>
      <c r="AAH67" s="18"/>
      <c r="AAI67" s="18"/>
      <c r="AAJ67" s="18"/>
      <c r="AAK67" s="18"/>
      <c r="AAL67" s="18"/>
      <c r="AAM67" s="18"/>
      <c r="AAN67" s="18"/>
      <c r="AAO67" s="18"/>
      <c r="AAP67" s="18"/>
      <c r="AAQ67" s="18"/>
      <c r="AAR67" s="18"/>
      <c r="AAS67" s="18"/>
      <c r="AAT67" s="18"/>
      <c r="AAU67" s="18"/>
      <c r="AAV67" s="18"/>
      <c r="AAW67" s="18"/>
      <c r="AAX67" s="18"/>
      <c r="AAY67" s="18"/>
      <c r="AAZ67" s="18"/>
      <c r="ABA67" s="18"/>
      <c r="ABB67" s="18"/>
      <c r="ABC67" s="18"/>
      <c r="ABD67" s="18"/>
      <c r="ABE67" s="18"/>
      <c r="ABF67" s="18"/>
      <c r="ABG67" s="18"/>
      <c r="ABH67" s="18"/>
      <c r="ABI67" s="18"/>
      <c r="ABJ67" s="18"/>
      <c r="ABK67" s="18"/>
      <c r="ABL67" s="18"/>
      <c r="ABM67" s="18"/>
      <c r="ABN67" s="18"/>
      <c r="ABO67" s="18"/>
      <c r="ABP67" s="18"/>
      <c r="ABQ67" s="18"/>
      <c r="ABR67" s="18"/>
      <c r="ABS67" s="18"/>
      <c r="ABT67" s="18"/>
      <c r="ABU67" s="18"/>
      <c r="ABV67" s="18"/>
      <c r="ABW67" s="18"/>
      <c r="ABX67" s="18"/>
      <c r="ABY67" s="18"/>
      <c r="ABZ67" s="18"/>
      <c r="ACA67" s="18"/>
      <c r="ACB67" s="18"/>
      <c r="ACC67" s="18"/>
      <c r="ACD67" s="18"/>
      <c r="ACE67" s="18"/>
      <c r="ACF67" s="18"/>
      <c r="ACG67" s="18"/>
      <c r="ACH67" s="18"/>
      <c r="ACI67" s="18"/>
      <c r="ACJ67" s="18"/>
      <c r="ACK67" s="18"/>
      <c r="ACL67" s="18"/>
      <c r="ACM67" s="18"/>
      <c r="ACN67" s="18"/>
      <c r="ACO67" s="18"/>
      <c r="ACP67" s="18"/>
      <c r="ACQ67" s="18"/>
      <c r="ACR67" s="18"/>
      <c r="ACS67" s="18"/>
      <c r="ACT67" s="18"/>
      <c r="ACU67" s="18"/>
      <c r="ACV67" s="18"/>
      <c r="ACW67" s="18"/>
      <c r="ACX67" s="18"/>
      <c r="ACY67" s="18"/>
      <c r="ACZ67" s="18"/>
      <c r="ADA67" s="18"/>
      <c r="ADB67" s="18"/>
      <c r="ADC67" s="18"/>
      <c r="ADD67" s="18"/>
      <c r="ADE67" s="18"/>
      <c r="ADF67" s="18"/>
      <c r="ADG67" s="18"/>
      <c r="ADH67" s="18"/>
      <c r="ADI67" s="18"/>
      <c r="ADJ67" s="18"/>
      <c r="ADK67" s="18"/>
      <c r="ADL67" s="18"/>
      <c r="ADM67" s="18"/>
      <c r="ADN67" s="18"/>
      <c r="ADO67" s="18"/>
      <c r="ADP67" s="18"/>
      <c r="ADQ67" s="18"/>
      <c r="ADR67" s="18"/>
      <c r="ADS67" s="18"/>
      <c r="ADT67" s="18"/>
      <c r="ADU67" s="18"/>
      <c r="ADV67" s="18"/>
      <c r="ADW67" s="18"/>
      <c r="ADX67" s="18"/>
      <c r="ADY67" s="18"/>
      <c r="ADZ67" s="18"/>
      <c r="AEA67" s="18"/>
      <c r="AEB67" s="18"/>
      <c r="AEC67" s="18"/>
      <c r="AED67" s="18"/>
      <c r="AEE67" s="18"/>
      <c r="AEF67" s="18"/>
      <c r="AEG67" s="18"/>
      <c r="AEH67" s="18"/>
      <c r="AEI67" s="18"/>
      <c r="AEJ67" s="18"/>
      <c r="AEK67" s="18"/>
      <c r="AEL67" s="18"/>
      <c r="AEM67" s="18"/>
      <c r="AEN67" s="18"/>
      <c r="AEO67" s="18"/>
      <c r="AEP67" s="18"/>
      <c r="AEQ67" s="18"/>
      <c r="AER67" s="18"/>
      <c r="AES67" s="18"/>
      <c r="AET67" s="18"/>
      <c r="AEU67" s="18"/>
      <c r="AEV67" s="18"/>
      <c r="AEW67" s="18"/>
      <c r="AEX67" s="18"/>
      <c r="AEY67" s="18"/>
      <c r="AEZ67" s="18"/>
      <c r="AFA67" s="18"/>
      <c r="AFB67" s="18"/>
      <c r="AFC67" s="18"/>
      <c r="AFD67" s="18"/>
      <c r="AFE67" s="18"/>
      <c r="AFF67" s="18"/>
      <c r="AFG67" s="18"/>
      <c r="AFH67" s="18"/>
      <c r="AFI67" s="18"/>
      <c r="AFJ67" s="18"/>
      <c r="AFK67" s="18"/>
      <c r="AFL67" s="18"/>
      <c r="AFM67" s="18"/>
      <c r="AFN67" s="18"/>
      <c r="AFO67" s="18"/>
      <c r="AFP67" s="18"/>
      <c r="AFQ67" s="18"/>
      <c r="AFR67" s="18"/>
      <c r="AFS67" s="18"/>
      <c r="AFT67" s="18"/>
      <c r="AFU67" s="18"/>
      <c r="AFV67" s="18"/>
      <c r="AFW67" s="18"/>
      <c r="AFX67" s="18"/>
      <c r="AFY67" s="18"/>
      <c r="AFZ67" s="18"/>
      <c r="AGA67" s="18"/>
      <c r="AGB67" s="18"/>
      <c r="AGC67" s="18"/>
      <c r="AGD67" s="18"/>
      <c r="AGE67" s="18"/>
      <c r="AGF67" s="18"/>
      <c r="AGG67" s="18"/>
      <c r="AGH67" s="18"/>
      <c r="AGI67" s="18"/>
      <c r="AGJ67" s="18"/>
      <c r="AGK67" s="18"/>
      <c r="AGL67" s="18"/>
      <c r="AGM67" s="18"/>
      <c r="AGN67" s="18"/>
      <c r="AGO67" s="18"/>
      <c r="AGP67" s="18"/>
      <c r="AGQ67" s="18"/>
      <c r="AGR67" s="18"/>
      <c r="AGS67" s="18"/>
      <c r="AGT67" s="18"/>
      <c r="AGU67" s="18"/>
      <c r="AGV67" s="18"/>
      <c r="AGW67" s="18"/>
      <c r="AGX67" s="18"/>
      <c r="AGY67" s="18"/>
      <c r="AGZ67" s="18"/>
      <c r="AHA67" s="18"/>
      <c r="AHB67" s="18"/>
      <c r="AHC67" s="18"/>
      <c r="AHD67" s="18"/>
      <c r="AHE67" s="18"/>
      <c r="AHF67" s="18"/>
      <c r="AHG67" s="18"/>
      <c r="AHH67" s="18"/>
      <c r="AHI67" s="18"/>
      <c r="AHJ67" s="18"/>
      <c r="AHK67" s="18"/>
      <c r="AHL67" s="18"/>
      <c r="AHM67" s="18"/>
      <c r="AHN67" s="18"/>
      <c r="AHO67" s="18"/>
      <c r="AHP67" s="18"/>
      <c r="AHQ67" s="18"/>
      <c r="AHR67" s="18"/>
      <c r="AHS67" s="18"/>
      <c r="AHT67" s="18"/>
      <c r="AHU67" s="18"/>
      <c r="AHV67" s="18"/>
      <c r="AHW67" s="18"/>
      <c r="AHX67" s="18"/>
      <c r="AHY67" s="18"/>
      <c r="AHZ67" s="18"/>
      <c r="AIA67" s="18"/>
      <c r="AIB67" s="18"/>
      <c r="AIC67" s="18"/>
      <c r="AID67" s="18"/>
      <c r="AIE67" s="18"/>
      <c r="AIF67" s="18"/>
      <c r="AIG67" s="18"/>
      <c r="AIH67" s="18"/>
      <c r="AII67" s="18"/>
      <c r="AIJ67" s="18"/>
      <c r="AIK67" s="18"/>
      <c r="AIL67" s="18"/>
      <c r="AIM67" s="18"/>
      <c r="AIN67" s="18"/>
      <c r="AIO67" s="18"/>
      <c r="AIP67" s="18"/>
      <c r="AIQ67" s="18"/>
      <c r="AIR67" s="18"/>
      <c r="AIS67" s="18"/>
      <c r="AIT67" s="18"/>
      <c r="AIU67" s="18"/>
      <c r="AIV67" s="18"/>
      <c r="AIW67" s="18"/>
      <c r="AIX67" s="18"/>
      <c r="AIY67" s="18"/>
      <c r="AIZ67" s="18"/>
    </row>
    <row r="68" spans="1:936" s="297" customFormat="1" ht="169.5" customHeight="1" outlineLevel="1" thickBot="1" x14ac:dyDescent="0.25">
      <c r="A68" s="151">
        <v>40</v>
      </c>
      <c r="B68" s="181" t="s">
        <v>154</v>
      </c>
      <c r="C68" s="182" t="s">
        <v>157</v>
      </c>
      <c r="D68" s="182" t="s">
        <v>149</v>
      </c>
      <c r="E68" s="167"/>
      <c r="F68" s="107"/>
      <c r="G68" s="110"/>
      <c r="H68" s="110"/>
      <c r="I68" s="110"/>
      <c r="J68" s="110"/>
      <c r="K68" s="155" t="s">
        <v>350</v>
      </c>
      <c r="L68" s="155" t="s">
        <v>158</v>
      </c>
      <c r="M68" s="155" t="s">
        <v>3</v>
      </c>
      <c r="N68" s="36">
        <v>2187306400</v>
      </c>
      <c r="O68" s="36">
        <v>2187306400</v>
      </c>
      <c r="P68" s="37">
        <v>0.03</v>
      </c>
      <c r="Q68" s="26">
        <v>0</v>
      </c>
      <c r="R68" s="26">
        <f>224789707.9+33079263.9</f>
        <v>257868971.80000001</v>
      </c>
      <c r="S68" s="166">
        <f t="shared" si="4"/>
        <v>2187306400</v>
      </c>
      <c r="T68" s="113" t="s">
        <v>82</v>
      </c>
      <c r="U68" s="17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  <c r="HJ68" s="18"/>
      <c r="HK68" s="18"/>
      <c r="HL68" s="18"/>
      <c r="HM68" s="18"/>
      <c r="HN68" s="18"/>
      <c r="HO68" s="18"/>
      <c r="HP68" s="18"/>
      <c r="HQ68" s="18"/>
      <c r="HR68" s="18"/>
      <c r="HS68" s="18"/>
      <c r="HT68" s="18"/>
      <c r="HU68" s="18"/>
      <c r="HV68" s="18"/>
      <c r="HW68" s="18"/>
      <c r="HX68" s="18"/>
      <c r="HY68" s="18"/>
      <c r="HZ68" s="18"/>
      <c r="IA68" s="18"/>
      <c r="IB68" s="18"/>
      <c r="IC68" s="18"/>
      <c r="ID68" s="18"/>
      <c r="IE68" s="18"/>
      <c r="IF68" s="18"/>
      <c r="IG68" s="18"/>
      <c r="IH68" s="18"/>
      <c r="II68" s="18"/>
      <c r="IJ68" s="18"/>
      <c r="IK68" s="18"/>
      <c r="IL68" s="18"/>
      <c r="IM68" s="18"/>
      <c r="IN68" s="18"/>
      <c r="IO68" s="18"/>
      <c r="IP68" s="18"/>
      <c r="IQ68" s="18"/>
      <c r="IR68" s="18"/>
      <c r="IS68" s="18"/>
      <c r="IT68" s="18"/>
      <c r="IU68" s="18"/>
      <c r="IV68" s="18"/>
      <c r="IW68" s="18"/>
      <c r="IX68" s="18"/>
      <c r="IY68" s="18"/>
      <c r="IZ68" s="18"/>
      <c r="JA68" s="18"/>
      <c r="JB68" s="18"/>
      <c r="JC68" s="18"/>
      <c r="JD68" s="18"/>
      <c r="JE68" s="18"/>
      <c r="JF68" s="18"/>
      <c r="JG68" s="18"/>
      <c r="JH68" s="18"/>
      <c r="JI68" s="18"/>
      <c r="JJ68" s="18"/>
      <c r="JK68" s="18"/>
      <c r="JL68" s="18"/>
      <c r="JM68" s="18"/>
      <c r="JN68" s="18"/>
      <c r="JO68" s="18"/>
      <c r="JP68" s="18"/>
      <c r="JQ68" s="18"/>
      <c r="JR68" s="18"/>
      <c r="JS68" s="18"/>
      <c r="JT68" s="18"/>
      <c r="JU68" s="18"/>
      <c r="JV68" s="18"/>
      <c r="JW68" s="18"/>
      <c r="JX68" s="18"/>
      <c r="JY68" s="18"/>
      <c r="JZ68" s="18"/>
      <c r="KA68" s="18"/>
      <c r="KB68" s="18"/>
      <c r="KC68" s="18"/>
      <c r="KD68" s="18"/>
      <c r="KE68" s="18"/>
      <c r="KF68" s="18"/>
      <c r="KG68" s="18"/>
      <c r="KH68" s="18"/>
      <c r="KI68" s="18"/>
      <c r="KJ68" s="18"/>
      <c r="KK68" s="18"/>
      <c r="KL68" s="18"/>
      <c r="KM68" s="18"/>
      <c r="KN68" s="18"/>
      <c r="KO68" s="18"/>
      <c r="KP68" s="18"/>
      <c r="KQ68" s="18"/>
      <c r="KR68" s="18"/>
      <c r="KS68" s="18"/>
      <c r="KT68" s="18"/>
      <c r="KU68" s="18"/>
      <c r="KV68" s="18"/>
      <c r="KW68" s="18"/>
      <c r="KX68" s="18"/>
      <c r="KY68" s="18"/>
      <c r="KZ68" s="18"/>
      <c r="LA68" s="18"/>
      <c r="LB68" s="18"/>
      <c r="LC68" s="18"/>
      <c r="LD68" s="18"/>
      <c r="LE68" s="18"/>
      <c r="LF68" s="18"/>
      <c r="LG68" s="18"/>
      <c r="LH68" s="18"/>
      <c r="LI68" s="18"/>
      <c r="LJ68" s="18"/>
      <c r="LK68" s="18"/>
      <c r="LL68" s="18"/>
      <c r="LM68" s="18"/>
      <c r="LN68" s="18"/>
      <c r="LO68" s="18"/>
      <c r="LP68" s="18"/>
      <c r="LQ68" s="18"/>
      <c r="LR68" s="18"/>
      <c r="LS68" s="18"/>
      <c r="LT68" s="18"/>
      <c r="LU68" s="18"/>
      <c r="LV68" s="18"/>
      <c r="LW68" s="18"/>
      <c r="LX68" s="18"/>
      <c r="LY68" s="18"/>
      <c r="LZ68" s="18"/>
      <c r="MA68" s="18"/>
      <c r="MB68" s="18"/>
      <c r="MC68" s="18"/>
      <c r="MD68" s="18"/>
      <c r="ME68" s="18"/>
      <c r="MF68" s="18"/>
      <c r="MG68" s="18"/>
      <c r="MH68" s="18"/>
      <c r="MI68" s="18"/>
      <c r="MJ68" s="18"/>
      <c r="MK68" s="18"/>
      <c r="ML68" s="18"/>
      <c r="MM68" s="18"/>
      <c r="MN68" s="18"/>
      <c r="MO68" s="18"/>
      <c r="MP68" s="18"/>
      <c r="MQ68" s="18"/>
      <c r="MR68" s="18"/>
      <c r="MS68" s="18"/>
      <c r="MT68" s="18"/>
      <c r="MU68" s="18"/>
      <c r="MV68" s="18"/>
      <c r="MW68" s="18"/>
      <c r="MX68" s="18"/>
      <c r="MY68" s="18"/>
      <c r="MZ68" s="18"/>
      <c r="NA68" s="18"/>
      <c r="NB68" s="18"/>
      <c r="NC68" s="18"/>
      <c r="ND68" s="18"/>
      <c r="NE68" s="18"/>
      <c r="NF68" s="18"/>
      <c r="NG68" s="18"/>
      <c r="NH68" s="18"/>
      <c r="NI68" s="18"/>
      <c r="NJ68" s="18"/>
      <c r="NK68" s="18"/>
      <c r="NL68" s="18"/>
      <c r="NM68" s="18"/>
      <c r="NN68" s="18"/>
      <c r="NO68" s="18"/>
      <c r="NP68" s="18"/>
      <c r="NQ68" s="18"/>
      <c r="NR68" s="18"/>
      <c r="NS68" s="18"/>
      <c r="NT68" s="18"/>
      <c r="NU68" s="18"/>
      <c r="NV68" s="18"/>
      <c r="NW68" s="18"/>
      <c r="NX68" s="18"/>
      <c r="NY68" s="18"/>
      <c r="NZ68" s="18"/>
      <c r="OA68" s="18"/>
      <c r="OB68" s="18"/>
      <c r="OC68" s="18"/>
      <c r="OD68" s="18"/>
      <c r="OE68" s="18"/>
      <c r="OF68" s="18"/>
      <c r="OG68" s="18"/>
      <c r="OH68" s="18"/>
      <c r="OI68" s="18"/>
      <c r="OJ68" s="18"/>
      <c r="OK68" s="18"/>
      <c r="OL68" s="18"/>
      <c r="OM68" s="18"/>
      <c r="ON68" s="18"/>
      <c r="OO68" s="18"/>
      <c r="OP68" s="18"/>
      <c r="OQ68" s="18"/>
      <c r="OR68" s="18"/>
      <c r="OS68" s="18"/>
      <c r="OT68" s="18"/>
      <c r="OU68" s="18"/>
      <c r="OV68" s="18"/>
      <c r="OW68" s="18"/>
      <c r="OX68" s="18"/>
      <c r="OY68" s="18"/>
      <c r="OZ68" s="18"/>
      <c r="PA68" s="18"/>
      <c r="PB68" s="18"/>
      <c r="PC68" s="18"/>
      <c r="PD68" s="18"/>
      <c r="PE68" s="18"/>
      <c r="PF68" s="18"/>
      <c r="PG68" s="18"/>
      <c r="PH68" s="18"/>
      <c r="PI68" s="18"/>
      <c r="PJ68" s="18"/>
      <c r="PK68" s="18"/>
      <c r="PL68" s="18"/>
      <c r="PM68" s="18"/>
      <c r="PN68" s="18"/>
      <c r="PO68" s="18"/>
      <c r="PP68" s="18"/>
      <c r="PQ68" s="18"/>
      <c r="PR68" s="18"/>
      <c r="PS68" s="18"/>
      <c r="PT68" s="18"/>
      <c r="PU68" s="18"/>
      <c r="PV68" s="18"/>
      <c r="PW68" s="18"/>
      <c r="PX68" s="18"/>
      <c r="PY68" s="18"/>
      <c r="PZ68" s="18"/>
      <c r="QA68" s="18"/>
      <c r="QB68" s="18"/>
      <c r="QC68" s="18"/>
      <c r="QD68" s="18"/>
      <c r="QE68" s="18"/>
      <c r="QF68" s="18"/>
      <c r="QG68" s="18"/>
      <c r="QH68" s="18"/>
      <c r="QI68" s="18"/>
      <c r="QJ68" s="18"/>
      <c r="QK68" s="18"/>
      <c r="QL68" s="18"/>
      <c r="QM68" s="18"/>
      <c r="QN68" s="18"/>
      <c r="QO68" s="18"/>
      <c r="QP68" s="18"/>
      <c r="QQ68" s="18"/>
      <c r="QR68" s="18"/>
      <c r="QS68" s="18"/>
      <c r="QT68" s="18"/>
      <c r="QU68" s="18"/>
      <c r="QV68" s="18"/>
      <c r="QW68" s="18"/>
      <c r="QX68" s="18"/>
      <c r="QY68" s="18"/>
      <c r="QZ68" s="18"/>
      <c r="RA68" s="18"/>
      <c r="RB68" s="18"/>
      <c r="RC68" s="18"/>
      <c r="RD68" s="18"/>
      <c r="RE68" s="18"/>
      <c r="RF68" s="18"/>
      <c r="RG68" s="18"/>
      <c r="RH68" s="18"/>
      <c r="RI68" s="18"/>
      <c r="RJ68" s="18"/>
      <c r="RK68" s="18"/>
      <c r="RL68" s="18"/>
      <c r="RM68" s="18"/>
      <c r="RN68" s="18"/>
      <c r="RO68" s="18"/>
      <c r="RP68" s="18"/>
      <c r="RQ68" s="18"/>
      <c r="RR68" s="18"/>
      <c r="RS68" s="18"/>
      <c r="RT68" s="18"/>
      <c r="RU68" s="18"/>
      <c r="RV68" s="18"/>
      <c r="RW68" s="18"/>
      <c r="RX68" s="18"/>
      <c r="RY68" s="18"/>
      <c r="RZ68" s="18"/>
      <c r="SA68" s="18"/>
      <c r="SB68" s="18"/>
      <c r="SC68" s="18"/>
      <c r="SD68" s="18"/>
      <c r="SE68" s="18"/>
      <c r="SF68" s="18"/>
      <c r="SG68" s="18"/>
      <c r="SH68" s="18"/>
      <c r="SI68" s="18"/>
      <c r="SJ68" s="18"/>
      <c r="SK68" s="18"/>
      <c r="SL68" s="18"/>
      <c r="SM68" s="18"/>
      <c r="SN68" s="18"/>
      <c r="SO68" s="18"/>
      <c r="SP68" s="18"/>
      <c r="SQ68" s="18"/>
      <c r="SR68" s="18"/>
      <c r="SS68" s="18"/>
      <c r="ST68" s="18"/>
      <c r="SU68" s="18"/>
      <c r="SV68" s="18"/>
      <c r="SW68" s="18"/>
      <c r="SX68" s="18"/>
      <c r="SY68" s="18"/>
      <c r="SZ68" s="18"/>
      <c r="TA68" s="18"/>
      <c r="TB68" s="18"/>
      <c r="TC68" s="18"/>
      <c r="TD68" s="18"/>
      <c r="TE68" s="18"/>
      <c r="TF68" s="18"/>
      <c r="TG68" s="18"/>
      <c r="TH68" s="18"/>
      <c r="TI68" s="18"/>
      <c r="TJ68" s="18"/>
      <c r="TK68" s="18"/>
      <c r="TL68" s="18"/>
      <c r="TM68" s="18"/>
      <c r="TN68" s="18"/>
      <c r="TO68" s="18"/>
      <c r="TP68" s="18"/>
      <c r="TQ68" s="18"/>
      <c r="TR68" s="18"/>
      <c r="TS68" s="18"/>
      <c r="TT68" s="18"/>
      <c r="TU68" s="18"/>
      <c r="TV68" s="18"/>
      <c r="TW68" s="18"/>
      <c r="TX68" s="18"/>
      <c r="TY68" s="18"/>
      <c r="TZ68" s="18"/>
      <c r="UA68" s="18"/>
      <c r="UB68" s="18"/>
      <c r="UC68" s="18"/>
      <c r="UD68" s="18"/>
      <c r="UE68" s="18"/>
      <c r="UF68" s="18"/>
      <c r="UG68" s="18"/>
      <c r="UH68" s="18"/>
      <c r="UI68" s="18"/>
      <c r="UJ68" s="18"/>
      <c r="UK68" s="18"/>
      <c r="UL68" s="18"/>
      <c r="UM68" s="18"/>
      <c r="UN68" s="18"/>
      <c r="UO68" s="18"/>
      <c r="UP68" s="18"/>
      <c r="UQ68" s="18"/>
      <c r="UR68" s="18"/>
      <c r="US68" s="18"/>
      <c r="UT68" s="18"/>
      <c r="UU68" s="18"/>
      <c r="UV68" s="18"/>
      <c r="UW68" s="18"/>
      <c r="UX68" s="18"/>
      <c r="UY68" s="18"/>
      <c r="UZ68" s="18"/>
      <c r="VA68" s="18"/>
      <c r="VB68" s="18"/>
      <c r="VC68" s="18"/>
      <c r="VD68" s="18"/>
      <c r="VE68" s="18"/>
      <c r="VF68" s="18"/>
      <c r="VG68" s="18"/>
      <c r="VH68" s="18"/>
      <c r="VI68" s="18"/>
      <c r="VJ68" s="18"/>
      <c r="VK68" s="18"/>
      <c r="VL68" s="18"/>
      <c r="VM68" s="18"/>
      <c r="VN68" s="18"/>
      <c r="VO68" s="18"/>
      <c r="VP68" s="18"/>
      <c r="VQ68" s="18"/>
      <c r="VR68" s="18"/>
      <c r="VS68" s="18"/>
      <c r="VT68" s="18"/>
      <c r="VU68" s="18"/>
      <c r="VV68" s="18"/>
      <c r="VW68" s="18"/>
      <c r="VX68" s="18"/>
      <c r="VY68" s="18"/>
      <c r="VZ68" s="18"/>
      <c r="WA68" s="18"/>
      <c r="WB68" s="18"/>
      <c r="WC68" s="18"/>
      <c r="WD68" s="18"/>
      <c r="WE68" s="18"/>
      <c r="WF68" s="18"/>
      <c r="WG68" s="18"/>
      <c r="WH68" s="18"/>
      <c r="WI68" s="18"/>
      <c r="WJ68" s="18"/>
      <c r="WK68" s="18"/>
      <c r="WL68" s="18"/>
      <c r="WM68" s="18"/>
      <c r="WN68" s="18"/>
      <c r="WO68" s="18"/>
      <c r="WP68" s="18"/>
      <c r="WQ68" s="18"/>
      <c r="WR68" s="18"/>
      <c r="WS68" s="18"/>
      <c r="WT68" s="18"/>
      <c r="WU68" s="18"/>
      <c r="WV68" s="18"/>
      <c r="WW68" s="18"/>
      <c r="WX68" s="18"/>
      <c r="WY68" s="18"/>
      <c r="WZ68" s="18"/>
      <c r="XA68" s="18"/>
      <c r="XB68" s="18"/>
      <c r="XC68" s="18"/>
      <c r="XD68" s="18"/>
      <c r="XE68" s="18"/>
      <c r="XF68" s="18"/>
      <c r="XG68" s="18"/>
      <c r="XH68" s="18"/>
      <c r="XI68" s="18"/>
      <c r="XJ68" s="18"/>
      <c r="XK68" s="18"/>
      <c r="XL68" s="18"/>
      <c r="XM68" s="18"/>
      <c r="XN68" s="18"/>
      <c r="XO68" s="18"/>
      <c r="XP68" s="18"/>
      <c r="XQ68" s="18"/>
      <c r="XR68" s="18"/>
      <c r="XS68" s="18"/>
      <c r="XT68" s="18"/>
      <c r="XU68" s="18"/>
      <c r="XV68" s="18"/>
      <c r="XW68" s="18"/>
      <c r="XX68" s="18"/>
      <c r="XY68" s="18"/>
      <c r="XZ68" s="18"/>
      <c r="YA68" s="18"/>
      <c r="YB68" s="18"/>
      <c r="YC68" s="18"/>
      <c r="YD68" s="18"/>
      <c r="YE68" s="18"/>
      <c r="YF68" s="18"/>
      <c r="YG68" s="18"/>
      <c r="YH68" s="18"/>
      <c r="YI68" s="18"/>
      <c r="YJ68" s="18"/>
      <c r="YK68" s="18"/>
      <c r="YL68" s="18"/>
      <c r="YM68" s="18"/>
      <c r="YN68" s="18"/>
      <c r="YO68" s="18"/>
      <c r="YP68" s="18"/>
      <c r="YQ68" s="18"/>
      <c r="YR68" s="18"/>
      <c r="YS68" s="18"/>
      <c r="YT68" s="18"/>
      <c r="YU68" s="18"/>
      <c r="YV68" s="18"/>
      <c r="YW68" s="18"/>
      <c r="YX68" s="18"/>
      <c r="YY68" s="18"/>
      <c r="YZ68" s="18"/>
      <c r="ZA68" s="18"/>
      <c r="ZB68" s="18"/>
      <c r="ZC68" s="18"/>
      <c r="ZD68" s="18"/>
      <c r="ZE68" s="18"/>
      <c r="ZF68" s="18"/>
      <c r="ZG68" s="18"/>
      <c r="ZH68" s="18"/>
      <c r="ZI68" s="18"/>
      <c r="ZJ68" s="18"/>
      <c r="ZK68" s="18"/>
      <c r="ZL68" s="18"/>
      <c r="ZM68" s="18"/>
      <c r="ZN68" s="18"/>
      <c r="ZO68" s="18"/>
      <c r="ZP68" s="18"/>
      <c r="ZQ68" s="18"/>
      <c r="ZR68" s="18"/>
      <c r="ZS68" s="18"/>
      <c r="ZT68" s="18"/>
      <c r="ZU68" s="18"/>
      <c r="ZV68" s="18"/>
      <c r="ZW68" s="18"/>
      <c r="ZX68" s="18"/>
      <c r="ZY68" s="18"/>
      <c r="ZZ68" s="18"/>
      <c r="AAA68" s="18"/>
      <c r="AAB68" s="18"/>
      <c r="AAC68" s="18"/>
      <c r="AAD68" s="18"/>
      <c r="AAE68" s="18"/>
      <c r="AAF68" s="18"/>
      <c r="AAG68" s="18"/>
      <c r="AAH68" s="18"/>
      <c r="AAI68" s="18"/>
      <c r="AAJ68" s="18"/>
      <c r="AAK68" s="18"/>
      <c r="AAL68" s="18"/>
      <c r="AAM68" s="18"/>
      <c r="AAN68" s="18"/>
      <c r="AAO68" s="18"/>
      <c r="AAP68" s="18"/>
      <c r="AAQ68" s="18"/>
      <c r="AAR68" s="18"/>
      <c r="AAS68" s="18"/>
      <c r="AAT68" s="18"/>
      <c r="AAU68" s="18"/>
      <c r="AAV68" s="18"/>
      <c r="AAW68" s="18"/>
      <c r="AAX68" s="18"/>
      <c r="AAY68" s="18"/>
      <c r="AAZ68" s="18"/>
      <c r="ABA68" s="18"/>
      <c r="ABB68" s="18"/>
      <c r="ABC68" s="18"/>
      <c r="ABD68" s="18"/>
      <c r="ABE68" s="18"/>
      <c r="ABF68" s="18"/>
      <c r="ABG68" s="18"/>
      <c r="ABH68" s="18"/>
      <c r="ABI68" s="18"/>
      <c r="ABJ68" s="18"/>
      <c r="ABK68" s="18"/>
      <c r="ABL68" s="18"/>
      <c r="ABM68" s="18"/>
      <c r="ABN68" s="18"/>
      <c r="ABO68" s="18"/>
      <c r="ABP68" s="18"/>
      <c r="ABQ68" s="18"/>
      <c r="ABR68" s="18"/>
      <c r="ABS68" s="18"/>
      <c r="ABT68" s="18"/>
      <c r="ABU68" s="18"/>
      <c r="ABV68" s="18"/>
      <c r="ABW68" s="18"/>
      <c r="ABX68" s="18"/>
      <c r="ABY68" s="18"/>
      <c r="ABZ68" s="18"/>
      <c r="ACA68" s="18"/>
      <c r="ACB68" s="18"/>
      <c r="ACC68" s="18"/>
      <c r="ACD68" s="18"/>
      <c r="ACE68" s="18"/>
      <c r="ACF68" s="18"/>
      <c r="ACG68" s="18"/>
      <c r="ACH68" s="18"/>
      <c r="ACI68" s="18"/>
      <c r="ACJ68" s="18"/>
      <c r="ACK68" s="18"/>
      <c r="ACL68" s="18"/>
      <c r="ACM68" s="18"/>
      <c r="ACN68" s="18"/>
      <c r="ACO68" s="18"/>
      <c r="ACP68" s="18"/>
      <c r="ACQ68" s="18"/>
      <c r="ACR68" s="18"/>
      <c r="ACS68" s="18"/>
      <c r="ACT68" s="18"/>
      <c r="ACU68" s="18"/>
      <c r="ACV68" s="18"/>
      <c r="ACW68" s="18"/>
      <c r="ACX68" s="18"/>
      <c r="ACY68" s="18"/>
      <c r="ACZ68" s="18"/>
      <c r="ADA68" s="18"/>
      <c r="ADB68" s="18"/>
      <c r="ADC68" s="18"/>
      <c r="ADD68" s="18"/>
      <c r="ADE68" s="18"/>
      <c r="ADF68" s="18"/>
      <c r="ADG68" s="18"/>
      <c r="ADH68" s="18"/>
      <c r="ADI68" s="18"/>
      <c r="ADJ68" s="18"/>
      <c r="ADK68" s="18"/>
      <c r="ADL68" s="18"/>
      <c r="ADM68" s="18"/>
      <c r="ADN68" s="18"/>
      <c r="ADO68" s="18"/>
      <c r="ADP68" s="18"/>
      <c r="ADQ68" s="18"/>
      <c r="ADR68" s="18"/>
      <c r="ADS68" s="18"/>
      <c r="ADT68" s="18"/>
      <c r="ADU68" s="18"/>
      <c r="ADV68" s="18"/>
      <c r="ADW68" s="18"/>
      <c r="ADX68" s="18"/>
      <c r="ADY68" s="18"/>
      <c r="ADZ68" s="18"/>
      <c r="AEA68" s="18"/>
      <c r="AEB68" s="18"/>
      <c r="AEC68" s="18"/>
      <c r="AED68" s="18"/>
      <c r="AEE68" s="18"/>
      <c r="AEF68" s="18"/>
      <c r="AEG68" s="18"/>
      <c r="AEH68" s="18"/>
      <c r="AEI68" s="18"/>
      <c r="AEJ68" s="18"/>
      <c r="AEK68" s="18"/>
      <c r="AEL68" s="18"/>
      <c r="AEM68" s="18"/>
      <c r="AEN68" s="18"/>
      <c r="AEO68" s="18"/>
      <c r="AEP68" s="18"/>
      <c r="AEQ68" s="18"/>
      <c r="AER68" s="18"/>
      <c r="AES68" s="18"/>
      <c r="AET68" s="18"/>
      <c r="AEU68" s="18"/>
      <c r="AEV68" s="18"/>
      <c r="AEW68" s="18"/>
      <c r="AEX68" s="18"/>
      <c r="AEY68" s="18"/>
      <c r="AEZ68" s="18"/>
      <c r="AFA68" s="18"/>
      <c r="AFB68" s="18"/>
      <c r="AFC68" s="18"/>
      <c r="AFD68" s="18"/>
      <c r="AFE68" s="18"/>
      <c r="AFF68" s="18"/>
      <c r="AFG68" s="18"/>
      <c r="AFH68" s="18"/>
      <c r="AFI68" s="18"/>
      <c r="AFJ68" s="18"/>
      <c r="AFK68" s="18"/>
      <c r="AFL68" s="18"/>
      <c r="AFM68" s="18"/>
      <c r="AFN68" s="18"/>
      <c r="AFO68" s="18"/>
      <c r="AFP68" s="18"/>
      <c r="AFQ68" s="18"/>
      <c r="AFR68" s="18"/>
      <c r="AFS68" s="18"/>
      <c r="AFT68" s="18"/>
      <c r="AFU68" s="18"/>
      <c r="AFV68" s="18"/>
      <c r="AFW68" s="18"/>
      <c r="AFX68" s="18"/>
      <c r="AFY68" s="18"/>
      <c r="AFZ68" s="18"/>
      <c r="AGA68" s="18"/>
      <c r="AGB68" s="18"/>
      <c r="AGC68" s="18"/>
      <c r="AGD68" s="18"/>
      <c r="AGE68" s="18"/>
      <c r="AGF68" s="18"/>
      <c r="AGG68" s="18"/>
      <c r="AGH68" s="18"/>
      <c r="AGI68" s="18"/>
      <c r="AGJ68" s="18"/>
      <c r="AGK68" s="18"/>
      <c r="AGL68" s="18"/>
      <c r="AGM68" s="18"/>
      <c r="AGN68" s="18"/>
      <c r="AGO68" s="18"/>
      <c r="AGP68" s="18"/>
      <c r="AGQ68" s="18"/>
      <c r="AGR68" s="18"/>
      <c r="AGS68" s="18"/>
      <c r="AGT68" s="18"/>
      <c r="AGU68" s="18"/>
      <c r="AGV68" s="18"/>
      <c r="AGW68" s="18"/>
      <c r="AGX68" s="18"/>
      <c r="AGY68" s="18"/>
      <c r="AGZ68" s="18"/>
      <c r="AHA68" s="18"/>
      <c r="AHB68" s="18"/>
      <c r="AHC68" s="18"/>
      <c r="AHD68" s="18"/>
      <c r="AHE68" s="18"/>
      <c r="AHF68" s="18"/>
      <c r="AHG68" s="18"/>
      <c r="AHH68" s="18"/>
      <c r="AHI68" s="18"/>
      <c r="AHJ68" s="18"/>
      <c r="AHK68" s="18"/>
      <c r="AHL68" s="18"/>
      <c r="AHM68" s="18"/>
      <c r="AHN68" s="18"/>
      <c r="AHO68" s="18"/>
      <c r="AHP68" s="18"/>
      <c r="AHQ68" s="18"/>
      <c r="AHR68" s="18"/>
      <c r="AHS68" s="18"/>
      <c r="AHT68" s="18"/>
      <c r="AHU68" s="18"/>
      <c r="AHV68" s="18"/>
      <c r="AHW68" s="18"/>
      <c r="AHX68" s="18"/>
      <c r="AHY68" s="18"/>
      <c r="AHZ68" s="18"/>
      <c r="AIA68" s="18"/>
      <c r="AIB68" s="18"/>
      <c r="AIC68" s="18"/>
      <c r="AID68" s="18"/>
      <c r="AIE68" s="18"/>
      <c r="AIF68" s="18"/>
      <c r="AIG68" s="18"/>
      <c r="AIH68" s="18"/>
      <c r="AII68" s="18"/>
      <c r="AIJ68" s="18"/>
      <c r="AIK68" s="18"/>
      <c r="AIL68" s="18"/>
      <c r="AIM68" s="18"/>
      <c r="AIN68" s="18"/>
      <c r="AIO68" s="18"/>
      <c r="AIP68" s="18"/>
      <c r="AIQ68" s="18"/>
      <c r="AIR68" s="18"/>
      <c r="AIS68" s="18"/>
      <c r="AIT68" s="18"/>
      <c r="AIU68" s="18"/>
      <c r="AIV68" s="18"/>
      <c r="AIW68" s="18"/>
      <c r="AIX68" s="18"/>
      <c r="AIY68" s="18"/>
      <c r="AIZ68" s="18"/>
    </row>
    <row r="69" spans="1:936" s="294" customFormat="1" ht="15" customHeight="1" x14ac:dyDescent="0.25">
      <c r="A69" s="209" t="s">
        <v>159</v>
      </c>
      <c r="B69" s="210"/>
      <c r="C69" s="210"/>
      <c r="D69" s="223" t="s">
        <v>35</v>
      </c>
      <c r="E69" s="223"/>
      <c r="F69" s="223"/>
      <c r="G69" s="223"/>
      <c r="H69" s="223"/>
      <c r="I69" s="223"/>
      <c r="J69" s="223"/>
      <c r="K69" s="223"/>
      <c r="L69" s="223"/>
      <c r="M69" s="57"/>
      <c r="N69" s="66">
        <f>SUMIF($M$62:$M$68,D69,$N$62:$N$68)</f>
        <v>3500000</v>
      </c>
      <c r="O69" s="66">
        <f>SUMIF($M$62:$M$68,D69,$O$62:$O$68)</f>
        <v>3500000</v>
      </c>
      <c r="P69" s="66"/>
      <c r="Q69" s="66">
        <f>SUMIF($M$62:$M$68,D69,$Q$62:$Q$68)</f>
        <v>870000</v>
      </c>
      <c r="R69" s="66">
        <f>SUMIF($M$62:$M$68,D69,$R$62:$R$68)</f>
        <v>430485.42223114602</v>
      </c>
      <c r="S69" s="66">
        <f>SUMIF($M$62:$M$68,D69,$S$62:$S$68)</f>
        <v>2630000</v>
      </c>
      <c r="T69" s="115"/>
      <c r="U69" s="292"/>
      <c r="V69" s="293"/>
      <c r="W69" s="293"/>
      <c r="X69" s="293"/>
      <c r="Y69" s="293"/>
      <c r="Z69" s="293"/>
      <c r="AA69" s="293"/>
      <c r="AB69" s="293"/>
      <c r="AC69" s="293"/>
      <c r="AD69" s="293"/>
      <c r="AE69" s="293"/>
      <c r="AF69" s="293"/>
      <c r="AG69" s="293"/>
      <c r="AH69" s="293"/>
      <c r="AI69" s="293"/>
      <c r="AJ69" s="293"/>
      <c r="AK69" s="293"/>
      <c r="AL69" s="293"/>
      <c r="AM69" s="293"/>
      <c r="AN69" s="293"/>
      <c r="AO69" s="293"/>
      <c r="AP69" s="293"/>
      <c r="AQ69" s="293"/>
      <c r="AR69" s="293"/>
      <c r="AS69" s="293"/>
      <c r="AT69" s="293"/>
      <c r="AU69" s="293"/>
      <c r="AV69" s="293"/>
      <c r="AW69" s="293"/>
      <c r="AX69" s="293"/>
      <c r="AY69" s="293"/>
      <c r="AZ69" s="293"/>
      <c r="BA69" s="293"/>
      <c r="BB69" s="293"/>
      <c r="BC69" s="293"/>
      <c r="BD69" s="293"/>
      <c r="BE69" s="293"/>
      <c r="BF69" s="293"/>
      <c r="BG69" s="293"/>
      <c r="BH69" s="293"/>
      <c r="BI69" s="293"/>
      <c r="BJ69" s="293"/>
      <c r="BK69" s="293"/>
      <c r="BL69" s="293"/>
      <c r="BM69" s="293"/>
      <c r="BN69" s="293"/>
      <c r="BO69" s="293"/>
      <c r="BP69" s="293"/>
      <c r="BQ69" s="293"/>
      <c r="BR69" s="293"/>
      <c r="BS69" s="293"/>
      <c r="BT69" s="293"/>
      <c r="BU69" s="293"/>
      <c r="BV69" s="293"/>
      <c r="BW69" s="293"/>
      <c r="BX69" s="293"/>
      <c r="BY69" s="293"/>
      <c r="BZ69" s="293"/>
      <c r="CA69" s="293"/>
      <c r="CB69" s="293"/>
      <c r="CC69" s="293"/>
      <c r="CD69" s="293"/>
      <c r="CE69" s="293"/>
      <c r="CF69" s="293"/>
      <c r="CG69" s="293"/>
      <c r="CH69" s="293"/>
      <c r="CI69" s="293"/>
      <c r="CJ69" s="293"/>
      <c r="CK69" s="293"/>
      <c r="CL69" s="293"/>
      <c r="CM69" s="293"/>
      <c r="CN69" s="293"/>
      <c r="CO69" s="293"/>
      <c r="CP69" s="293"/>
      <c r="CQ69" s="293"/>
      <c r="CR69" s="293"/>
      <c r="CS69" s="293"/>
      <c r="CT69" s="293"/>
      <c r="CU69" s="293"/>
      <c r="CV69" s="293"/>
      <c r="CW69" s="293"/>
      <c r="CX69" s="293"/>
      <c r="CY69" s="293"/>
      <c r="CZ69" s="293"/>
      <c r="DA69" s="293"/>
      <c r="DB69" s="293"/>
      <c r="DC69" s="293"/>
      <c r="DD69" s="293"/>
      <c r="DE69" s="293"/>
      <c r="DF69" s="293"/>
      <c r="DG69" s="293"/>
      <c r="DH69" s="293"/>
      <c r="DI69" s="293"/>
      <c r="DJ69" s="293"/>
      <c r="DK69" s="293"/>
      <c r="DL69" s="293"/>
      <c r="DM69" s="293"/>
      <c r="DN69" s="293"/>
      <c r="DO69" s="293"/>
      <c r="DP69" s="293"/>
      <c r="DQ69" s="293"/>
      <c r="DR69" s="293"/>
      <c r="DS69" s="293"/>
      <c r="DT69" s="293"/>
      <c r="DU69" s="293"/>
      <c r="DV69" s="293"/>
      <c r="DW69" s="293"/>
      <c r="DX69" s="293"/>
      <c r="DY69" s="293"/>
      <c r="DZ69" s="293"/>
      <c r="EA69" s="293"/>
      <c r="EB69" s="293"/>
      <c r="EC69" s="293"/>
      <c r="ED69" s="293"/>
      <c r="EE69" s="293"/>
      <c r="EF69" s="293"/>
      <c r="EG69" s="293"/>
      <c r="EH69" s="293"/>
      <c r="EI69" s="293"/>
      <c r="EJ69" s="293"/>
      <c r="EK69" s="293"/>
      <c r="EL69" s="293"/>
      <c r="EM69" s="293"/>
      <c r="EN69" s="293"/>
      <c r="EO69" s="293"/>
      <c r="EP69" s="293"/>
      <c r="EQ69" s="293"/>
      <c r="ER69" s="293"/>
      <c r="ES69" s="293"/>
      <c r="ET69" s="293"/>
      <c r="EU69" s="293"/>
      <c r="EV69" s="293"/>
      <c r="EW69" s="293"/>
      <c r="EX69" s="293"/>
      <c r="EY69" s="293"/>
      <c r="EZ69" s="293"/>
      <c r="FA69" s="293"/>
      <c r="FB69" s="293"/>
      <c r="FC69" s="293"/>
      <c r="FD69" s="293"/>
      <c r="FE69" s="293"/>
      <c r="FF69" s="293"/>
      <c r="FG69" s="293"/>
      <c r="FH69" s="293"/>
      <c r="FI69" s="293"/>
      <c r="FJ69" s="293"/>
      <c r="FK69" s="293"/>
      <c r="FL69" s="293"/>
      <c r="FM69" s="293"/>
      <c r="FN69" s="293"/>
      <c r="FO69" s="293"/>
      <c r="FP69" s="293"/>
      <c r="FQ69" s="293"/>
      <c r="FR69" s="293"/>
      <c r="FS69" s="293"/>
      <c r="FT69" s="293"/>
      <c r="FU69" s="293"/>
      <c r="FV69" s="293"/>
      <c r="FW69" s="293"/>
      <c r="FX69" s="293"/>
      <c r="FY69" s="293"/>
      <c r="FZ69" s="293"/>
      <c r="GA69" s="293"/>
      <c r="GB69" s="293"/>
      <c r="GC69" s="293"/>
      <c r="GD69" s="293"/>
      <c r="GE69" s="293"/>
      <c r="GF69" s="293"/>
      <c r="GG69" s="293"/>
      <c r="GH69" s="293"/>
      <c r="GI69" s="293"/>
      <c r="GJ69" s="293"/>
      <c r="GK69" s="293"/>
      <c r="GL69" s="293"/>
      <c r="GM69" s="293"/>
      <c r="GN69" s="293"/>
      <c r="GO69" s="293"/>
      <c r="GP69" s="293"/>
      <c r="GQ69" s="293"/>
      <c r="GR69" s="293"/>
      <c r="GS69" s="293"/>
      <c r="GT69" s="293"/>
      <c r="GU69" s="293"/>
      <c r="GV69" s="293"/>
      <c r="GW69" s="293"/>
      <c r="GX69" s="293"/>
      <c r="GY69" s="293"/>
      <c r="GZ69" s="293"/>
      <c r="HA69" s="293"/>
      <c r="HB69" s="293"/>
      <c r="HC69" s="293"/>
      <c r="HD69" s="293"/>
      <c r="HE69" s="293"/>
      <c r="HF69" s="293"/>
      <c r="HG69" s="293"/>
      <c r="HH69" s="293"/>
      <c r="HI69" s="293"/>
      <c r="HJ69" s="293"/>
      <c r="HK69" s="293"/>
      <c r="HL69" s="293"/>
      <c r="HM69" s="293"/>
      <c r="HN69" s="293"/>
      <c r="HO69" s="293"/>
      <c r="HP69" s="293"/>
      <c r="HQ69" s="293"/>
      <c r="HR69" s="293"/>
      <c r="HS69" s="293"/>
      <c r="HT69" s="293"/>
      <c r="HU69" s="293"/>
      <c r="HV69" s="293"/>
      <c r="HW69" s="293"/>
      <c r="HX69" s="293"/>
      <c r="HY69" s="293"/>
      <c r="HZ69" s="293"/>
      <c r="IA69" s="293"/>
      <c r="IB69" s="293"/>
      <c r="IC69" s="293"/>
      <c r="ID69" s="293"/>
      <c r="IE69" s="293"/>
      <c r="IF69" s="293"/>
      <c r="IG69" s="293"/>
      <c r="IH69" s="293"/>
      <c r="II69" s="293"/>
      <c r="IJ69" s="293"/>
      <c r="IK69" s="293"/>
      <c r="IL69" s="293"/>
      <c r="IM69" s="293"/>
      <c r="IN69" s="293"/>
      <c r="IO69" s="293"/>
      <c r="IP69" s="293"/>
      <c r="IQ69" s="293"/>
      <c r="IR69" s="293"/>
      <c r="IS69" s="293"/>
      <c r="IT69" s="293"/>
      <c r="IU69" s="293"/>
      <c r="IV69" s="293"/>
      <c r="IW69" s="293"/>
      <c r="IX69" s="293"/>
      <c r="IY69" s="293"/>
      <c r="IZ69" s="293"/>
      <c r="JA69" s="293"/>
      <c r="JB69" s="293"/>
      <c r="JC69" s="293"/>
      <c r="JD69" s="293"/>
      <c r="JE69" s="293"/>
      <c r="JF69" s="293"/>
      <c r="JG69" s="293"/>
      <c r="JH69" s="293"/>
      <c r="JI69" s="293"/>
      <c r="JJ69" s="293"/>
      <c r="JK69" s="293"/>
      <c r="JL69" s="293"/>
      <c r="JM69" s="293"/>
      <c r="JN69" s="293"/>
      <c r="JO69" s="293"/>
      <c r="JP69" s="293"/>
      <c r="JQ69" s="293"/>
      <c r="JR69" s="293"/>
      <c r="JS69" s="293"/>
      <c r="JT69" s="293"/>
      <c r="JU69" s="293"/>
      <c r="JV69" s="293"/>
      <c r="JW69" s="293"/>
      <c r="JX69" s="293"/>
      <c r="JY69" s="293"/>
      <c r="JZ69" s="293"/>
      <c r="KA69" s="293"/>
      <c r="KB69" s="293"/>
      <c r="KC69" s="293"/>
      <c r="KD69" s="293"/>
      <c r="KE69" s="293"/>
      <c r="KF69" s="293"/>
      <c r="KG69" s="293"/>
      <c r="KH69" s="293"/>
      <c r="KI69" s="293"/>
      <c r="KJ69" s="293"/>
      <c r="KK69" s="293"/>
      <c r="KL69" s="293"/>
      <c r="KM69" s="293"/>
      <c r="KN69" s="293"/>
      <c r="KO69" s="293"/>
      <c r="KP69" s="293"/>
      <c r="KQ69" s="293"/>
      <c r="KR69" s="293"/>
      <c r="KS69" s="293"/>
      <c r="KT69" s="293"/>
      <c r="KU69" s="293"/>
      <c r="KV69" s="293"/>
      <c r="KW69" s="293"/>
      <c r="KX69" s="293"/>
      <c r="KY69" s="293"/>
      <c r="KZ69" s="293"/>
      <c r="LA69" s="293"/>
      <c r="LB69" s="293"/>
      <c r="LC69" s="293"/>
      <c r="LD69" s="293"/>
      <c r="LE69" s="293"/>
      <c r="LF69" s="293"/>
      <c r="LG69" s="293"/>
      <c r="LH69" s="293"/>
      <c r="LI69" s="293"/>
      <c r="LJ69" s="293"/>
      <c r="LK69" s="293"/>
      <c r="LL69" s="293"/>
      <c r="LM69" s="293"/>
      <c r="LN69" s="293"/>
      <c r="LO69" s="293"/>
      <c r="LP69" s="293"/>
      <c r="LQ69" s="293"/>
      <c r="LR69" s="293"/>
      <c r="LS69" s="293"/>
      <c r="LT69" s="293"/>
      <c r="LU69" s="293"/>
      <c r="LV69" s="293"/>
      <c r="LW69" s="293"/>
      <c r="LX69" s="293"/>
      <c r="LY69" s="293"/>
      <c r="LZ69" s="293"/>
      <c r="MA69" s="293"/>
      <c r="MB69" s="293"/>
      <c r="MC69" s="293"/>
      <c r="MD69" s="293"/>
      <c r="ME69" s="293"/>
      <c r="MF69" s="293"/>
      <c r="MG69" s="293"/>
      <c r="MH69" s="293"/>
      <c r="MI69" s="293"/>
      <c r="MJ69" s="293"/>
      <c r="MK69" s="293"/>
      <c r="ML69" s="293"/>
      <c r="MM69" s="293"/>
      <c r="MN69" s="293"/>
      <c r="MO69" s="293"/>
      <c r="MP69" s="293"/>
      <c r="MQ69" s="293"/>
      <c r="MR69" s="293"/>
      <c r="MS69" s="293"/>
      <c r="MT69" s="293"/>
      <c r="MU69" s="293"/>
      <c r="MV69" s="293"/>
      <c r="MW69" s="293"/>
      <c r="MX69" s="293"/>
      <c r="MY69" s="293"/>
      <c r="MZ69" s="293"/>
      <c r="NA69" s="293"/>
      <c r="NB69" s="293"/>
      <c r="NC69" s="293"/>
      <c r="ND69" s="293"/>
      <c r="NE69" s="293"/>
      <c r="NF69" s="293"/>
      <c r="NG69" s="293"/>
      <c r="NH69" s="293"/>
      <c r="NI69" s="293"/>
      <c r="NJ69" s="293"/>
      <c r="NK69" s="293"/>
      <c r="NL69" s="293"/>
      <c r="NM69" s="293"/>
      <c r="NN69" s="293"/>
      <c r="NO69" s="293"/>
      <c r="NP69" s="293"/>
      <c r="NQ69" s="293"/>
      <c r="NR69" s="293"/>
      <c r="NS69" s="293"/>
      <c r="NT69" s="293"/>
      <c r="NU69" s="293"/>
      <c r="NV69" s="293"/>
      <c r="NW69" s="293"/>
      <c r="NX69" s="293"/>
      <c r="NY69" s="293"/>
      <c r="NZ69" s="293"/>
      <c r="OA69" s="293"/>
      <c r="OB69" s="293"/>
      <c r="OC69" s="293"/>
      <c r="OD69" s="293"/>
      <c r="OE69" s="293"/>
      <c r="OF69" s="293"/>
      <c r="OG69" s="293"/>
      <c r="OH69" s="293"/>
      <c r="OI69" s="293"/>
      <c r="OJ69" s="293"/>
      <c r="OK69" s="293"/>
      <c r="OL69" s="293"/>
      <c r="OM69" s="293"/>
      <c r="ON69" s="293"/>
      <c r="OO69" s="293"/>
      <c r="OP69" s="293"/>
      <c r="OQ69" s="293"/>
      <c r="OR69" s="293"/>
      <c r="OS69" s="293"/>
      <c r="OT69" s="293"/>
      <c r="OU69" s="293"/>
      <c r="OV69" s="293"/>
      <c r="OW69" s="293"/>
      <c r="OX69" s="293"/>
      <c r="OY69" s="293"/>
      <c r="OZ69" s="293"/>
      <c r="PA69" s="293"/>
      <c r="PB69" s="293"/>
      <c r="PC69" s="293"/>
      <c r="PD69" s="293"/>
      <c r="PE69" s="293"/>
      <c r="PF69" s="293"/>
      <c r="PG69" s="293"/>
      <c r="PH69" s="293"/>
      <c r="PI69" s="293"/>
      <c r="PJ69" s="293"/>
      <c r="PK69" s="293"/>
      <c r="PL69" s="293"/>
      <c r="PM69" s="293"/>
      <c r="PN69" s="293"/>
      <c r="PO69" s="293"/>
      <c r="PP69" s="293"/>
      <c r="PQ69" s="293"/>
      <c r="PR69" s="293"/>
      <c r="PS69" s="293"/>
      <c r="PT69" s="293"/>
      <c r="PU69" s="293"/>
      <c r="PV69" s="293"/>
      <c r="PW69" s="293"/>
      <c r="PX69" s="293"/>
      <c r="PY69" s="293"/>
      <c r="PZ69" s="293"/>
      <c r="QA69" s="293"/>
      <c r="QB69" s="293"/>
      <c r="QC69" s="293"/>
      <c r="QD69" s="293"/>
      <c r="QE69" s="293"/>
      <c r="QF69" s="293"/>
      <c r="QG69" s="293"/>
      <c r="QH69" s="293"/>
      <c r="QI69" s="293"/>
      <c r="QJ69" s="293"/>
      <c r="QK69" s="293"/>
      <c r="QL69" s="293"/>
      <c r="QM69" s="293"/>
      <c r="QN69" s="293"/>
      <c r="QO69" s="293"/>
      <c r="QP69" s="293"/>
      <c r="QQ69" s="293"/>
      <c r="QR69" s="293"/>
      <c r="QS69" s="293"/>
      <c r="QT69" s="293"/>
      <c r="QU69" s="293"/>
      <c r="QV69" s="293"/>
      <c r="QW69" s="293"/>
      <c r="QX69" s="293"/>
      <c r="QY69" s="293"/>
      <c r="QZ69" s="293"/>
      <c r="RA69" s="293"/>
      <c r="RB69" s="293"/>
      <c r="RC69" s="293"/>
      <c r="RD69" s="293"/>
      <c r="RE69" s="293"/>
      <c r="RF69" s="293"/>
      <c r="RG69" s="293"/>
      <c r="RH69" s="293"/>
      <c r="RI69" s="293"/>
      <c r="RJ69" s="293"/>
      <c r="RK69" s="293"/>
      <c r="RL69" s="293"/>
      <c r="RM69" s="293"/>
      <c r="RN69" s="293"/>
      <c r="RO69" s="293"/>
      <c r="RP69" s="293"/>
      <c r="RQ69" s="293"/>
      <c r="RR69" s="293"/>
      <c r="RS69" s="293"/>
      <c r="RT69" s="293"/>
      <c r="RU69" s="293"/>
      <c r="RV69" s="293"/>
      <c r="RW69" s="293"/>
      <c r="RX69" s="293"/>
      <c r="RY69" s="293"/>
      <c r="RZ69" s="293"/>
      <c r="SA69" s="293"/>
      <c r="SB69" s="293"/>
      <c r="SC69" s="293"/>
      <c r="SD69" s="293"/>
      <c r="SE69" s="293"/>
      <c r="SF69" s="293"/>
      <c r="SG69" s="293"/>
      <c r="SH69" s="293"/>
      <c r="SI69" s="293"/>
      <c r="SJ69" s="293"/>
      <c r="SK69" s="293"/>
      <c r="SL69" s="293"/>
      <c r="SM69" s="293"/>
      <c r="SN69" s="293"/>
      <c r="SO69" s="293"/>
      <c r="SP69" s="293"/>
      <c r="SQ69" s="293"/>
      <c r="SR69" s="293"/>
      <c r="SS69" s="293"/>
      <c r="ST69" s="293"/>
      <c r="SU69" s="293"/>
      <c r="SV69" s="293"/>
      <c r="SW69" s="293"/>
      <c r="SX69" s="293"/>
      <c r="SY69" s="293"/>
      <c r="SZ69" s="293"/>
      <c r="TA69" s="293"/>
      <c r="TB69" s="293"/>
      <c r="TC69" s="293"/>
      <c r="TD69" s="293"/>
      <c r="TE69" s="293"/>
      <c r="TF69" s="293"/>
      <c r="TG69" s="293"/>
      <c r="TH69" s="293"/>
      <c r="TI69" s="293"/>
      <c r="TJ69" s="293"/>
      <c r="TK69" s="293"/>
      <c r="TL69" s="293"/>
      <c r="TM69" s="293"/>
      <c r="TN69" s="293"/>
      <c r="TO69" s="293"/>
      <c r="TP69" s="293"/>
      <c r="TQ69" s="293"/>
      <c r="TR69" s="293"/>
      <c r="TS69" s="293"/>
      <c r="TT69" s="293"/>
      <c r="TU69" s="293"/>
      <c r="TV69" s="293"/>
      <c r="TW69" s="293"/>
      <c r="TX69" s="293"/>
      <c r="TY69" s="293"/>
      <c r="TZ69" s="293"/>
      <c r="UA69" s="293"/>
      <c r="UB69" s="293"/>
      <c r="UC69" s="293"/>
      <c r="UD69" s="293"/>
      <c r="UE69" s="293"/>
      <c r="UF69" s="293"/>
      <c r="UG69" s="293"/>
      <c r="UH69" s="293"/>
      <c r="UI69" s="293"/>
      <c r="UJ69" s="293"/>
      <c r="UK69" s="293"/>
      <c r="UL69" s="293"/>
      <c r="UM69" s="293"/>
      <c r="UN69" s="293"/>
      <c r="UO69" s="293"/>
      <c r="UP69" s="293"/>
      <c r="UQ69" s="293"/>
      <c r="UR69" s="293"/>
      <c r="US69" s="293"/>
      <c r="UT69" s="293"/>
      <c r="UU69" s="293"/>
      <c r="UV69" s="293"/>
      <c r="UW69" s="293"/>
      <c r="UX69" s="293"/>
      <c r="UY69" s="293"/>
      <c r="UZ69" s="293"/>
      <c r="VA69" s="293"/>
      <c r="VB69" s="293"/>
      <c r="VC69" s="293"/>
      <c r="VD69" s="293"/>
      <c r="VE69" s="293"/>
      <c r="VF69" s="293"/>
      <c r="VG69" s="293"/>
      <c r="VH69" s="293"/>
      <c r="VI69" s="293"/>
      <c r="VJ69" s="293"/>
      <c r="VK69" s="293"/>
      <c r="VL69" s="293"/>
      <c r="VM69" s="293"/>
      <c r="VN69" s="293"/>
      <c r="VO69" s="293"/>
      <c r="VP69" s="293"/>
      <c r="VQ69" s="293"/>
      <c r="VR69" s="293"/>
      <c r="VS69" s="293"/>
      <c r="VT69" s="293"/>
      <c r="VU69" s="293"/>
      <c r="VV69" s="293"/>
      <c r="VW69" s="293"/>
      <c r="VX69" s="293"/>
      <c r="VY69" s="293"/>
      <c r="VZ69" s="293"/>
      <c r="WA69" s="293"/>
      <c r="WB69" s="293"/>
      <c r="WC69" s="293"/>
      <c r="WD69" s="293"/>
      <c r="WE69" s="293"/>
      <c r="WF69" s="293"/>
      <c r="WG69" s="293"/>
      <c r="WH69" s="293"/>
      <c r="WI69" s="293"/>
      <c r="WJ69" s="293"/>
      <c r="WK69" s="293"/>
      <c r="WL69" s="293"/>
      <c r="WM69" s="293"/>
      <c r="WN69" s="293"/>
      <c r="WO69" s="293"/>
      <c r="WP69" s="293"/>
      <c r="WQ69" s="293"/>
      <c r="WR69" s="293"/>
      <c r="WS69" s="293"/>
      <c r="WT69" s="293"/>
      <c r="WU69" s="293"/>
      <c r="WV69" s="293"/>
      <c r="WW69" s="293"/>
      <c r="WX69" s="293"/>
      <c r="WY69" s="293"/>
      <c r="WZ69" s="293"/>
      <c r="XA69" s="293"/>
      <c r="XB69" s="293"/>
      <c r="XC69" s="293"/>
      <c r="XD69" s="293"/>
      <c r="XE69" s="293"/>
      <c r="XF69" s="293"/>
      <c r="XG69" s="293"/>
      <c r="XH69" s="293"/>
      <c r="XI69" s="293"/>
      <c r="XJ69" s="293"/>
      <c r="XK69" s="293"/>
      <c r="XL69" s="293"/>
      <c r="XM69" s="293"/>
      <c r="XN69" s="293"/>
      <c r="XO69" s="293"/>
      <c r="XP69" s="293"/>
      <c r="XQ69" s="293"/>
      <c r="XR69" s="293"/>
      <c r="XS69" s="293"/>
      <c r="XT69" s="293"/>
      <c r="XU69" s="293"/>
      <c r="XV69" s="293"/>
      <c r="XW69" s="293"/>
      <c r="XX69" s="293"/>
      <c r="XY69" s="293"/>
      <c r="XZ69" s="293"/>
      <c r="YA69" s="293"/>
      <c r="YB69" s="293"/>
      <c r="YC69" s="293"/>
      <c r="YD69" s="293"/>
      <c r="YE69" s="293"/>
      <c r="YF69" s="293"/>
      <c r="YG69" s="293"/>
      <c r="YH69" s="293"/>
      <c r="YI69" s="293"/>
      <c r="YJ69" s="293"/>
      <c r="YK69" s="293"/>
      <c r="YL69" s="293"/>
      <c r="YM69" s="293"/>
      <c r="YN69" s="293"/>
      <c r="YO69" s="293"/>
      <c r="YP69" s="293"/>
      <c r="YQ69" s="293"/>
      <c r="YR69" s="293"/>
      <c r="YS69" s="293"/>
      <c r="YT69" s="293"/>
      <c r="YU69" s="293"/>
      <c r="YV69" s="293"/>
      <c r="YW69" s="293"/>
      <c r="YX69" s="293"/>
      <c r="YY69" s="293"/>
      <c r="YZ69" s="293"/>
      <c r="ZA69" s="293"/>
      <c r="ZB69" s="293"/>
      <c r="ZC69" s="293"/>
      <c r="ZD69" s="293"/>
      <c r="ZE69" s="293"/>
      <c r="ZF69" s="293"/>
      <c r="ZG69" s="293"/>
      <c r="ZH69" s="293"/>
      <c r="ZI69" s="293"/>
      <c r="ZJ69" s="293"/>
      <c r="ZK69" s="293"/>
      <c r="ZL69" s="293"/>
      <c r="ZM69" s="293"/>
      <c r="ZN69" s="293"/>
      <c r="ZO69" s="293"/>
      <c r="ZP69" s="293"/>
      <c r="ZQ69" s="293"/>
      <c r="ZR69" s="293"/>
      <c r="ZS69" s="293"/>
      <c r="ZT69" s="293"/>
      <c r="ZU69" s="293"/>
      <c r="ZV69" s="293"/>
      <c r="ZW69" s="293"/>
      <c r="ZX69" s="293"/>
      <c r="ZY69" s="293"/>
      <c r="ZZ69" s="293"/>
      <c r="AAA69" s="293"/>
      <c r="AAB69" s="293"/>
      <c r="AAC69" s="293"/>
      <c r="AAD69" s="293"/>
      <c r="AAE69" s="293"/>
      <c r="AAF69" s="293"/>
      <c r="AAG69" s="293"/>
      <c r="AAH69" s="293"/>
      <c r="AAI69" s="293"/>
      <c r="AAJ69" s="293"/>
      <c r="AAK69" s="293"/>
      <c r="AAL69" s="293"/>
      <c r="AAM69" s="293"/>
      <c r="AAN69" s="293"/>
      <c r="AAO69" s="293"/>
      <c r="AAP69" s="293"/>
      <c r="AAQ69" s="293"/>
      <c r="AAR69" s="293"/>
      <c r="AAS69" s="293"/>
      <c r="AAT69" s="293"/>
      <c r="AAU69" s="293"/>
      <c r="AAV69" s="293"/>
      <c r="AAW69" s="293"/>
      <c r="AAX69" s="293"/>
      <c r="AAY69" s="293"/>
      <c r="AAZ69" s="293"/>
      <c r="ABA69" s="293"/>
      <c r="ABB69" s="293"/>
      <c r="ABC69" s="293"/>
      <c r="ABD69" s="293"/>
      <c r="ABE69" s="293"/>
      <c r="ABF69" s="293"/>
      <c r="ABG69" s="293"/>
      <c r="ABH69" s="293"/>
      <c r="ABI69" s="293"/>
      <c r="ABJ69" s="293"/>
      <c r="ABK69" s="293"/>
      <c r="ABL69" s="293"/>
      <c r="ABM69" s="293"/>
      <c r="ABN69" s="293"/>
      <c r="ABO69" s="293"/>
      <c r="ABP69" s="293"/>
      <c r="ABQ69" s="293"/>
      <c r="ABR69" s="293"/>
      <c r="ABS69" s="293"/>
      <c r="ABT69" s="293"/>
      <c r="ABU69" s="293"/>
      <c r="ABV69" s="293"/>
      <c r="ABW69" s="293"/>
      <c r="ABX69" s="293"/>
      <c r="ABY69" s="293"/>
      <c r="ABZ69" s="293"/>
      <c r="ACA69" s="293"/>
      <c r="ACB69" s="293"/>
      <c r="ACC69" s="293"/>
      <c r="ACD69" s="293"/>
      <c r="ACE69" s="293"/>
      <c r="ACF69" s="293"/>
      <c r="ACG69" s="293"/>
      <c r="ACH69" s="293"/>
      <c r="ACI69" s="293"/>
      <c r="ACJ69" s="293"/>
      <c r="ACK69" s="293"/>
      <c r="ACL69" s="293"/>
      <c r="ACM69" s="293"/>
      <c r="ACN69" s="293"/>
      <c r="ACO69" s="293"/>
      <c r="ACP69" s="293"/>
      <c r="ACQ69" s="293"/>
      <c r="ACR69" s="293"/>
      <c r="ACS69" s="293"/>
      <c r="ACT69" s="293"/>
      <c r="ACU69" s="293"/>
      <c r="ACV69" s="293"/>
      <c r="ACW69" s="293"/>
      <c r="ACX69" s="293"/>
      <c r="ACY69" s="293"/>
      <c r="ACZ69" s="293"/>
      <c r="ADA69" s="293"/>
      <c r="ADB69" s="293"/>
      <c r="ADC69" s="293"/>
      <c r="ADD69" s="293"/>
      <c r="ADE69" s="293"/>
      <c r="ADF69" s="293"/>
      <c r="ADG69" s="293"/>
      <c r="ADH69" s="293"/>
      <c r="ADI69" s="293"/>
      <c r="ADJ69" s="293"/>
      <c r="ADK69" s="293"/>
      <c r="ADL69" s="293"/>
      <c r="ADM69" s="293"/>
      <c r="ADN69" s="293"/>
      <c r="ADO69" s="293"/>
      <c r="ADP69" s="293"/>
      <c r="ADQ69" s="293"/>
      <c r="ADR69" s="293"/>
      <c r="ADS69" s="293"/>
      <c r="ADT69" s="293"/>
      <c r="ADU69" s="293"/>
      <c r="ADV69" s="293"/>
      <c r="ADW69" s="293"/>
      <c r="ADX69" s="293"/>
      <c r="ADY69" s="293"/>
      <c r="ADZ69" s="293"/>
      <c r="AEA69" s="293"/>
      <c r="AEB69" s="293"/>
      <c r="AEC69" s="293"/>
      <c r="AED69" s="293"/>
      <c r="AEE69" s="293"/>
      <c r="AEF69" s="293"/>
      <c r="AEG69" s="293"/>
      <c r="AEH69" s="293"/>
      <c r="AEI69" s="293"/>
      <c r="AEJ69" s="293"/>
      <c r="AEK69" s="293"/>
      <c r="AEL69" s="293"/>
      <c r="AEM69" s="293"/>
      <c r="AEN69" s="293"/>
      <c r="AEO69" s="293"/>
      <c r="AEP69" s="293"/>
      <c r="AEQ69" s="293"/>
      <c r="AER69" s="293"/>
      <c r="AES69" s="293"/>
      <c r="AET69" s="293"/>
      <c r="AEU69" s="293"/>
      <c r="AEV69" s="293"/>
      <c r="AEW69" s="293"/>
      <c r="AEX69" s="293"/>
      <c r="AEY69" s="293"/>
      <c r="AEZ69" s="293"/>
      <c r="AFA69" s="293"/>
      <c r="AFB69" s="293"/>
      <c r="AFC69" s="293"/>
      <c r="AFD69" s="293"/>
      <c r="AFE69" s="293"/>
      <c r="AFF69" s="293"/>
      <c r="AFG69" s="293"/>
      <c r="AFH69" s="293"/>
      <c r="AFI69" s="293"/>
      <c r="AFJ69" s="293"/>
      <c r="AFK69" s="293"/>
      <c r="AFL69" s="293"/>
      <c r="AFM69" s="293"/>
      <c r="AFN69" s="293"/>
      <c r="AFO69" s="293"/>
      <c r="AFP69" s="293"/>
      <c r="AFQ69" s="293"/>
      <c r="AFR69" s="293"/>
      <c r="AFS69" s="293"/>
      <c r="AFT69" s="293"/>
      <c r="AFU69" s="293"/>
      <c r="AFV69" s="293"/>
      <c r="AFW69" s="293"/>
      <c r="AFX69" s="293"/>
      <c r="AFY69" s="293"/>
      <c r="AFZ69" s="293"/>
      <c r="AGA69" s="293"/>
      <c r="AGB69" s="293"/>
      <c r="AGC69" s="293"/>
      <c r="AGD69" s="293"/>
      <c r="AGE69" s="293"/>
      <c r="AGF69" s="293"/>
      <c r="AGG69" s="293"/>
      <c r="AGH69" s="293"/>
      <c r="AGI69" s="293"/>
      <c r="AGJ69" s="293"/>
      <c r="AGK69" s="293"/>
      <c r="AGL69" s="293"/>
      <c r="AGM69" s="293"/>
      <c r="AGN69" s="293"/>
      <c r="AGO69" s="293"/>
      <c r="AGP69" s="293"/>
      <c r="AGQ69" s="293"/>
      <c r="AGR69" s="293"/>
      <c r="AGS69" s="293"/>
      <c r="AGT69" s="293"/>
      <c r="AGU69" s="293"/>
      <c r="AGV69" s="293"/>
      <c r="AGW69" s="293"/>
      <c r="AGX69" s="293"/>
      <c r="AGY69" s="293"/>
      <c r="AGZ69" s="293"/>
      <c r="AHA69" s="293"/>
      <c r="AHB69" s="293"/>
      <c r="AHC69" s="293"/>
      <c r="AHD69" s="293"/>
      <c r="AHE69" s="293"/>
      <c r="AHF69" s="293"/>
      <c r="AHG69" s="293"/>
      <c r="AHH69" s="293"/>
      <c r="AHI69" s="293"/>
      <c r="AHJ69" s="293"/>
      <c r="AHK69" s="293"/>
      <c r="AHL69" s="293"/>
      <c r="AHM69" s="293"/>
      <c r="AHN69" s="293"/>
      <c r="AHO69" s="293"/>
      <c r="AHP69" s="293"/>
      <c r="AHQ69" s="293"/>
      <c r="AHR69" s="293"/>
      <c r="AHS69" s="293"/>
      <c r="AHT69" s="293"/>
      <c r="AHU69" s="293"/>
      <c r="AHV69" s="293"/>
      <c r="AHW69" s="293"/>
      <c r="AHX69" s="293"/>
      <c r="AHY69" s="293"/>
      <c r="AHZ69" s="293"/>
      <c r="AIA69" s="293"/>
      <c r="AIB69" s="293"/>
      <c r="AIC69" s="293"/>
      <c r="AID69" s="293"/>
      <c r="AIE69" s="293"/>
      <c r="AIF69" s="293"/>
      <c r="AIG69" s="293"/>
      <c r="AIH69" s="293"/>
      <c r="AII69" s="293"/>
      <c r="AIJ69" s="293"/>
      <c r="AIK69" s="293"/>
      <c r="AIL69" s="293"/>
      <c r="AIM69" s="293"/>
      <c r="AIN69" s="293"/>
      <c r="AIO69" s="293"/>
      <c r="AIP69" s="293"/>
      <c r="AIQ69" s="293"/>
      <c r="AIR69" s="293"/>
      <c r="AIS69" s="293"/>
      <c r="AIT69" s="293"/>
      <c r="AIU69" s="293"/>
      <c r="AIV69" s="293"/>
      <c r="AIW69" s="293"/>
      <c r="AIX69" s="293"/>
      <c r="AIY69" s="293"/>
      <c r="AIZ69" s="293"/>
    </row>
    <row r="70" spans="1:936" s="294" customFormat="1" ht="15" customHeight="1" x14ac:dyDescent="0.25">
      <c r="A70" s="200"/>
      <c r="B70" s="201"/>
      <c r="C70" s="201"/>
      <c r="D70" s="216" t="s">
        <v>3</v>
      </c>
      <c r="E70" s="216"/>
      <c r="F70" s="216"/>
      <c r="G70" s="216"/>
      <c r="H70" s="216"/>
      <c r="I70" s="216"/>
      <c r="J70" s="216"/>
      <c r="K70" s="216"/>
      <c r="L70" s="216"/>
      <c r="M70" s="60"/>
      <c r="N70" s="61">
        <f>SUMIF($M$62:$M$68,D70,$N$62:$N$68)</f>
        <v>80315196700</v>
      </c>
      <c r="O70" s="61">
        <f>SUMIF($M$62:$M$68,D70,$O$62:$O$68)</f>
        <v>80315196700</v>
      </c>
      <c r="P70" s="61"/>
      <c r="Q70" s="61">
        <f>SUMIF($M$62:$M$68,D70,$Q$62:$Q$68)</f>
        <v>62056700564.000015</v>
      </c>
      <c r="R70" s="61">
        <f>SUMIF($M$62:$M$68,D70,$R$62:$R$68)</f>
        <v>28503041401.169998</v>
      </c>
      <c r="S70" s="61">
        <f>SUMIF($M$62:$M$68,D70,$S$62:$S$68)</f>
        <v>18258496135.999985</v>
      </c>
      <c r="T70" s="116"/>
      <c r="U70" s="292"/>
      <c r="V70" s="293"/>
      <c r="W70" s="293"/>
      <c r="X70" s="293"/>
      <c r="Y70" s="293"/>
      <c r="Z70" s="293"/>
      <c r="AA70" s="293"/>
      <c r="AB70" s="293"/>
      <c r="AC70" s="293"/>
      <c r="AD70" s="293"/>
      <c r="AE70" s="293"/>
      <c r="AF70" s="293"/>
      <c r="AG70" s="293"/>
      <c r="AH70" s="293"/>
      <c r="AI70" s="293"/>
      <c r="AJ70" s="293"/>
      <c r="AK70" s="293"/>
      <c r="AL70" s="293"/>
      <c r="AM70" s="293"/>
      <c r="AN70" s="293"/>
      <c r="AO70" s="293"/>
      <c r="AP70" s="293"/>
      <c r="AQ70" s="293"/>
      <c r="AR70" s="293"/>
      <c r="AS70" s="293"/>
      <c r="AT70" s="293"/>
      <c r="AU70" s="293"/>
      <c r="AV70" s="293"/>
      <c r="AW70" s="293"/>
      <c r="AX70" s="293"/>
      <c r="AY70" s="293"/>
      <c r="AZ70" s="293"/>
      <c r="BA70" s="293"/>
      <c r="BB70" s="293"/>
      <c r="BC70" s="293"/>
      <c r="BD70" s="293"/>
      <c r="BE70" s="293"/>
      <c r="BF70" s="293"/>
      <c r="BG70" s="293"/>
      <c r="BH70" s="293"/>
      <c r="BI70" s="293"/>
      <c r="BJ70" s="293"/>
      <c r="BK70" s="293"/>
      <c r="BL70" s="293"/>
      <c r="BM70" s="293"/>
      <c r="BN70" s="293"/>
      <c r="BO70" s="293"/>
      <c r="BP70" s="293"/>
      <c r="BQ70" s="293"/>
      <c r="BR70" s="293"/>
      <c r="BS70" s="293"/>
      <c r="BT70" s="293"/>
      <c r="BU70" s="293"/>
      <c r="BV70" s="293"/>
      <c r="BW70" s="293"/>
      <c r="BX70" s="293"/>
      <c r="BY70" s="293"/>
      <c r="BZ70" s="293"/>
      <c r="CA70" s="293"/>
      <c r="CB70" s="293"/>
      <c r="CC70" s="293"/>
      <c r="CD70" s="293"/>
      <c r="CE70" s="293"/>
      <c r="CF70" s="293"/>
      <c r="CG70" s="293"/>
      <c r="CH70" s="293"/>
      <c r="CI70" s="293"/>
      <c r="CJ70" s="293"/>
      <c r="CK70" s="293"/>
      <c r="CL70" s="293"/>
      <c r="CM70" s="293"/>
      <c r="CN70" s="293"/>
      <c r="CO70" s="293"/>
      <c r="CP70" s="293"/>
      <c r="CQ70" s="293"/>
      <c r="CR70" s="293"/>
      <c r="CS70" s="293"/>
      <c r="CT70" s="293"/>
      <c r="CU70" s="293"/>
      <c r="CV70" s="293"/>
      <c r="CW70" s="293"/>
      <c r="CX70" s="293"/>
      <c r="CY70" s="293"/>
      <c r="CZ70" s="293"/>
      <c r="DA70" s="293"/>
      <c r="DB70" s="293"/>
      <c r="DC70" s="293"/>
      <c r="DD70" s="293"/>
      <c r="DE70" s="293"/>
      <c r="DF70" s="293"/>
      <c r="DG70" s="293"/>
      <c r="DH70" s="293"/>
      <c r="DI70" s="293"/>
      <c r="DJ70" s="293"/>
      <c r="DK70" s="293"/>
      <c r="DL70" s="293"/>
      <c r="DM70" s="293"/>
      <c r="DN70" s="293"/>
      <c r="DO70" s="293"/>
      <c r="DP70" s="293"/>
      <c r="DQ70" s="293"/>
      <c r="DR70" s="293"/>
      <c r="DS70" s="293"/>
      <c r="DT70" s="293"/>
      <c r="DU70" s="293"/>
      <c r="DV70" s="293"/>
      <c r="DW70" s="293"/>
      <c r="DX70" s="293"/>
      <c r="DY70" s="293"/>
      <c r="DZ70" s="293"/>
      <c r="EA70" s="293"/>
      <c r="EB70" s="293"/>
      <c r="EC70" s="293"/>
      <c r="ED70" s="293"/>
      <c r="EE70" s="293"/>
      <c r="EF70" s="293"/>
      <c r="EG70" s="293"/>
      <c r="EH70" s="293"/>
      <c r="EI70" s="293"/>
      <c r="EJ70" s="293"/>
      <c r="EK70" s="293"/>
      <c r="EL70" s="293"/>
      <c r="EM70" s="293"/>
      <c r="EN70" s="293"/>
      <c r="EO70" s="293"/>
      <c r="EP70" s="293"/>
      <c r="EQ70" s="293"/>
      <c r="ER70" s="293"/>
      <c r="ES70" s="293"/>
      <c r="ET70" s="293"/>
      <c r="EU70" s="293"/>
      <c r="EV70" s="293"/>
      <c r="EW70" s="293"/>
      <c r="EX70" s="293"/>
      <c r="EY70" s="293"/>
      <c r="EZ70" s="293"/>
      <c r="FA70" s="293"/>
      <c r="FB70" s="293"/>
      <c r="FC70" s="293"/>
      <c r="FD70" s="293"/>
      <c r="FE70" s="293"/>
      <c r="FF70" s="293"/>
      <c r="FG70" s="293"/>
      <c r="FH70" s="293"/>
      <c r="FI70" s="293"/>
      <c r="FJ70" s="293"/>
      <c r="FK70" s="293"/>
      <c r="FL70" s="293"/>
      <c r="FM70" s="293"/>
      <c r="FN70" s="293"/>
      <c r="FO70" s="293"/>
      <c r="FP70" s="293"/>
      <c r="FQ70" s="293"/>
      <c r="FR70" s="293"/>
      <c r="FS70" s="293"/>
      <c r="FT70" s="293"/>
      <c r="FU70" s="293"/>
      <c r="FV70" s="293"/>
      <c r="FW70" s="293"/>
      <c r="FX70" s="293"/>
      <c r="FY70" s="293"/>
      <c r="FZ70" s="293"/>
      <c r="GA70" s="293"/>
      <c r="GB70" s="293"/>
      <c r="GC70" s="293"/>
      <c r="GD70" s="293"/>
      <c r="GE70" s="293"/>
      <c r="GF70" s="293"/>
      <c r="GG70" s="293"/>
      <c r="GH70" s="293"/>
      <c r="GI70" s="293"/>
      <c r="GJ70" s="293"/>
      <c r="GK70" s="293"/>
      <c r="GL70" s="293"/>
      <c r="GM70" s="293"/>
      <c r="GN70" s="293"/>
      <c r="GO70" s="293"/>
      <c r="GP70" s="293"/>
      <c r="GQ70" s="293"/>
      <c r="GR70" s="293"/>
      <c r="GS70" s="293"/>
      <c r="GT70" s="293"/>
      <c r="GU70" s="293"/>
      <c r="GV70" s="293"/>
      <c r="GW70" s="293"/>
      <c r="GX70" s="293"/>
      <c r="GY70" s="293"/>
      <c r="GZ70" s="293"/>
      <c r="HA70" s="293"/>
      <c r="HB70" s="293"/>
      <c r="HC70" s="293"/>
      <c r="HD70" s="293"/>
      <c r="HE70" s="293"/>
      <c r="HF70" s="293"/>
      <c r="HG70" s="293"/>
      <c r="HH70" s="293"/>
      <c r="HI70" s="293"/>
      <c r="HJ70" s="293"/>
      <c r="HK70" s="293"/>
      <c r="HL70" s="293"/>
      <c r="HM70" s="293"/>
      <c r="HN70" s="293"/>
      <c r="HO70" s="293"/>
      <c r="HP70" s="293"/>
      <c r="HQ70" s="293"/>
      <c r="HR70" s="293"/>
      <c r="HS70" s="293"/>
      <c r="HT70" s="293"/>
      <c r="HU70" s="293"/>
      <c r="HV70" s="293"/>
      <c r="HW70" s="293"/>
      <c r="HX70" s="293"/>
      <c r="HY70" s="293"/>
      <c r="HZ70" s="293"/>
      <c r="IA70" s="293"/>
      <c r="IB70" s="293"/>
      <c r="IC70" s="293"/>
      <c r="ID70" s="293"/>
      <c r="IE70" s="293"/>
      <c r="IF70" s="293"/>
      <c r="IG70" s="293"/>
      <c r="IH70" s="293"/>
      <c r="II70" s="293"/>
      <c r="IJ70" s="293"/>
      <c r="IK70" s="293"/>
      <c r="IL70" s="293"/>
      <c r="IM70" s="293"/>
      <c r="IN70" s="293"/>
      <c r="IO70" s="293"/>
      <c r="IP70" s="293"/>
      <c r="IQ70" s="293"/>
      <c r="IR70" s="293"/>
      <c r="IS70" s="293"/>
      <c r="IT70" s="293"/>
      <c r="IU70" s="293"/>
      <c r="IV70" s="293"/>
      <c r="IW70" s="293"/>
      <c r="IX70" s="293"/>
      <c r="IY70" s="293"/>
      <c r="IZ70" s="293"/>
      <c r="JA70" s="293"/>
      <c r="JB70" s="293"/>
      <c r="JC70" s="293"/>
      <c r="JD70" s="293"/>
      <c r="JE70" s="293"/>
      <c r="JF70" s="293"/>
      <c r="JG70" s="293"/>
      <c r="JH70" s="293"/>
      <c r="JI70" s="293"/>
      <c r="JJ70" s="293"/>
      <c r="JK70" s="293"/>
      <c r="JL70" s="293"/>
      <c r="JM70" s="293"/>
      <c r="JN70" s="293"/>
      <c r="JO70" s="293"/>
      <c r="JP70" s="293"/>
      <c r="JQ70" s="293"/>
      <c r="JR70" s="293"/>
      <c r="JS70" s="293"/>
      <c r="JT70" s="293"/>
      <c r="JU70" s="293"/>
      <c r="JV70" s="293"/>
      <c r="JW70" s="293"/>
      <c r="JX70" s="293"/>
      <c r="JY70" s="293"/>
      <c r="JZ70" s="293"/>
      <c r="KA70" s="293"/>
      <c r="KB70" s="293"/>
      <c r="KC70" s="293"/>
      <c r="KD70" s="293"/>
      <c r="KE70" s="293"/>
      <c r="KF70" s="293"/>
      <c r="KG70" s="293"/>
      <c r="KH70" s="293"/>
      <c r="KI70" s="293"/>
      <c r="KJ70" s="293"/>
      <c r="KK70" s="293"/>
      <c r="KL70" s="293"/>
      <c r="KM70" s="293"/>
      <c r="KN70" s="293"/>
      <c r="KO70" s="293"/>
      <c r="KP70" s="293"/>
      <c r="KQ70" s="293"/>
      <c r="KR70" s="293"/>
      <c r="KS70" s="293"/>
      <c r="KT70" s="293"/>
      <c r="KU70" s="293"/>
      <c r="KV70" s="293"/>
      <c r="KW70" s="293"/>
      <c r="KX70" s="293"/>
      <c r="KY70" s="293"/>
      <c r="KZ70" s="293"/>
      <c r="LA70" s="293"/>
      <c r="LB70" s="293"/>
      <c r="LC70" s="293"/>
      <c r="LD70" s="293"/>
      <c r="LE70" s="293"/>
      <c r="LF70" s="293"/>
      <c r="LG70" s="293"/>
      <c r="LH70" s="293"/>
      <c r="LI70" s="293"/>
      <c r="LJ70" s="293"/>
      <c r="LK70" s="293"/>
      <c r="LL70" s="293"/>
      <c r="LM70" s="293"/>
      <c r="LN70" s="293"/>
      <c r="LO70" s="293"/>
      <c r="LP70" s="293"/>
      <c r="LQ70" s="293"/>
      <c r="LR70" s="293"/>
      <c r="LS70" s="293"/>
      <c r="LT70" s="293"/>
      <c r="LU70" s="293"/>
      <c r="LV70" s="293"/>
      <c r="LW70" s="293"/>
      <c r="LX70" s="293"/>
      <c r="LY70" s="293"/>
      <c r="LZ70" s="293"/>
      <c r="MA70" s="293"/>
      <c r="MB70" s="293"/>
      <c r="MC70" s="293"/>
      <c r="MD70" s="293"/>
      <c r="ME70" s="293"/>
      <c r="MF70" s="293"/>
      <c r="MG70" s="293"/>
      <c r="MH70" s="293"/>
      <c r="MI70" s="293"/>
      <c r="MJ70" s="293"/>
      <c r="MK70" s="293"/>
      <c r="ML70" s="293"/>
      <c r="MM70" s="293"/>
      <c r="MN70" s="293"/>
      <c r="MO70" s="293"/>
      <c r="MP70" s="293"/>
      <c r="MQ70" s="293"/>
      <c r="MR70" s="293"/>
      <c r="MS70" s="293"/>
      <c r="MT70" s="293"/>
      <c r="MU70" s="293"/>
      <c r="MV70" s="293"/>
      <c r="MW70" s="293"/>
      <c r="MX70" s="293"/>
      <c r="MY70" s="293"/>
      <c r="MZ70" s="293"/>
      <c r="NA70" s="293"/>
      <c r="NB70" s="293"/>
      <c r="NC70" s="293"/>
      <c r="ND70" s="293"/>
      <c r="NE70" s="293"/>
      <c r="NF70" s="293"/>
      <c r="NG70" s="293"/>
      <c r="NH70" s="293"/>
      <c r="NI70" s="293"/>
      <c r="NJ70" s="293"/>
      <c r="NK70" s="293"/>
      <c r="NL70" s="293"/>
      <c r="NM70" s="293"/>
      <c r="NN70" s="293"/>
      <c r="NO70" s="293"/>
      <c r="NP70" s="293"/>
      <c r="NQ70" s="293"/>
      <c r="NR70" s="293"/>
      <c r="NS70" s="293"/>
      <c r="NT70" s="293"/>
      <c r="NU70" s="293"/>
      <c r="NV70" s="293"/>
      <c r="NW70" s="293"/>
      <c r="NX70" s="293"/>
      <c r="NY70" s="293"/>
      <c r="NZ70" s="293"/>
      <c r="OA70" s="293"/>
      <c r="OB70" s="293"/>
      <c r="OC70" s="293"/>
      <c r="OD70" s="293"/>
      <c r="OE70" s="293"/>
      <c r="OF70" s="293"/>
      <c r="OG70" s="293"/>
      <c r="OH70" s="293"/>
      <c r="OI70" s="293"/>
      <c r="OJ70" s="293"/>
      <c r="OK70" s="293"/>
      <c r="OL70" s="293"/>
      <c r="OM70" s="293"/>
      <c r="ON70" s="293"/>
      <c r="OO70" s="293"/>
      <c r="OP70" s="293"/>
      <c r="OQ70" s="293"/>
      <c r="OR70" s="293"/>
      <c r="OS70" s="293"/>
      <c r="OT70" s="293"/>
      <c r="OU70" s="293"/>
      <c r="OV70" s="293"/>
      <c r="OW70" s="293"/>
      <c r="OX70" s="293"/>
      <c r="OY70" s="293"/>
      <c r="OZ70" s="293"/>
      <c r="PA70" s="293"/>
      <c r="PB70" s="293"/>
      <c r="PC70" s="293"/>
      <c r="PD70" s="293"/>
      <c r="PE70" s="293"/>
      <c r="PF70" s="293"/>
      <c r="PG70" s="293"/>
      <c r="PH70" s="293"/>
      <c r="PI70" s="293"/>
      <c r="PJ70" s="293"/>
      <c r="PK70" s="293"/>
      <c r="PL70" s="293"/>
      <c r="PM70" s="293"/>
      <c r="PN70" s="293"/>
      <c r="PO70" s="293"/>
      <c r="PP70" s="293"/>
      <c r="PQ70" s="293"/>
      <c r="PR70" s="293"/>
      <c r="PS70" s="293"/>
      <c r="PT70" s="293"/>
      <c r="PU70" s="293"/>
      <c r="PV70" s="293"/>
      <c r="PW70" s="293"/>
      <c r="PX70" s="293"/>
      <c r="PY70" s="293"/>
      <c r="PZ70" s="293"/>
      <c r="QA70" s="293"/>
      <c r="QB70" s="293"/>
      <c r="QC70" s="293"/>
      <c r="QD70" s="293"/>
      <c r="QE70" s="293"/>
      <c r="QF70" s="293"/>
      <c r="QG70" s="293"/>
      <c r="QH70" s="293"/>
      <c r="QI70" s="293"/>
      <c r="QJ70" s="293"/>
      <c r="QK70" s="293"/>
      <c r="QL70" s="293"/>
      <c r="QM70" s="293"/>
      <c r="QN70" s="293"/>
      <c r="QO70" s="293"/>
      <c r="QP70" s="293"/>
      <c r="QQ70" s="293"/>
      <c r="QR70" s="293"/>
      <c r="QS70" s="293"/>
      <c r="QT70" s="293"/>
      <c r="QU70" s="293"/>
      <c r="QV70" s="293"/>
      <c r="QW70" s="293"/>
      <c r="QX70" s="293"/>
      <c r="QY70" s="293"/>
      <c r="QZ70" s="293"/>
      <c r="RA70" s="293"/>
      <c r="RB70" s="293"/>
      <c r="RC70" s="293"/>
      <c r="RD70" s="293"/>
      <c r="RE70" s="293"/>
      <c r="RF70" s="293"/>
      <c r="RG70" s="293"/>
      <c r="RH70" s="293"/>
      <c r="RI70" s="293"/>
      <c r="RJ70" s="293"/>
      <c r="RK70" s="293"/>
      <c r="RL70" s="293"/>
      <c r="RM70" s="293"/>
      <c r="RN70" s="293"/>
      <c r="RO70" s="293"/>
      <c r="RP70" s="293"/>
      <c r="RQ70" s="293"/>
      <c r="RR70" s="293"/>
      <c r="RS70" s="293"/>
      <c r="RT70" s="293"/>
      <c r="RU70" s="293"/>
      <c r="RV70" s="293"/>
      <c r="RW70" s="293"/>
      <c r="RX70" s="293"/>
      <c r="RY70" s="293"/>
      <c r="RZ70" s="293"/>
      <c r="SA70" s="293"/>
      <c r="SB70" s="293"/>
      <c r="SC70" s="293"/>
      <c r="SD70" s="293"/>
      <c r="SE70" s="293"/>
      <c r="SF70" s="293"/>
      <c r="SG70" s="293"/>
      <c r="SH70" s="293"/>
      <c r="SI70" s="293"/>
      <c r="SJ70" s="293"/>
      <c r="SK70" s="293"/>
      <c r="SL70" s="293"/>
      <c r="SM70" s="293"/>
      <c r="SN70" s="293"/>
      <c r="SO70" s="293"/>
      <c r="SP70" s="293"/>
      <c r="SQ70" s="293"/>
      <c r="SR70" s="293"/>
      <c r="SS70" s="293"/>
      <c r="ST70" s="293"/>
      <c r="SU70" s="293"/>
      <c r="SV70" s="293"/>
      <c r="SW70" s="293"/>
      <c r="SX70" s="293"/>
      <c r="SY70" s="293"/>
      <c r="SZ70" s="293"/>
      <c r="TA70" s="293"/>
      <c r="TB70" s="293"/>
      <c r="TC70" s="293"/>
      <c r="TD70" s="293"/>
      <c r="TE70" s="293"/>
      <c r="TF70" s="293"/>
      <c r="TG70" s="293"/>
      <c r="TH70" s="293"/>
      <c r="TI70" s="293"/>
      <c r="TJ70" s="293"/>
      <c r="TK70" s="293"/>
      <c r="TL70" s="293"/>
      <c r="TM70" s="293"/>
      <c r="TN70" s="293"/>
      <c r="TO70" s="293"/>
      <c r="TP70" s="293"/>
      <c r="TQ70" s="293"/>
      <c r="TR70" s="293"/>
      <c r="TS70" s="293"/>
      <c r="TT70" s="293"/>
      <c r="TU70" s="293"/>
      <c r="TV70" s="293"/>
      <c r="TW70" s="293"/>
      <c r="TX70" s="293"/>
      <c r="TY70" s="293"/>
      <c r="TZ70" s="293"/>
      <c r="UA70" s="293"/>
      <c r="UB70" s="293"/>
      <c r="UC70" s="293"/>
      <c r="UD70" s="293"/>
      <c r="UE70" s="293"/>
      <c r="UF70" s="293"/>
      <c r="UG70" s="293"/>
      <c r="UH70" s="293"/>
      <c r="UI70" s="293"/>
      <c r="UJ70" s="293"/>
      <c r="UK70" s="293"/>
      <c r="UL70" s="293"/>
      <c r="UM70" s="293"/>
      <c r="UN70" s="293"/>
      <c r="UO70" s="293"/>
      <c r="UP70" s="293"/>
      <c r="UQ70" s="293"/>
      <c r="UR70" s="293"/>
      <c r="US70" s="293"/>
      <c r="UT70" s="293"/>
      <c r="UU70" s="293"/>
      <c r="UV70" s="293"/>
      <c r="UW70" s="293"/>
      <c r="UX70" s="293"/>
      <c r="UY70" s="293"/>
      <c r="UZ70" s="293"/>
      <c r="VA70" s="293"/>
      <c r="VB70" s="293"/>
      <c r="VC70" s="293"/>
      <c r="VD70" s="293"/>
      <c r="VE70" s="293"/>
      <c r="VF70" s="293"/>
      <c r="VG70" s="293"/>
      <c r="VH70" s="293"/>
      <c r="VI70" s="293"/>
      <c r="VJ70" s="293"/>
      <c r="VK70" s="293"/>
      <c r="VL70" s="293"/>
      <c r="VM70" s="293"/>
      <c r="VN70" s="293"/>
      <c r="VO70" s="293"/>
      <c r="VP70" s="293"/>
      <c r="VQ70" s="293"/>
      <c r="VR70" s="293"/>
      <c r="VS70" s="293"/>
      <c r="VT70" s="293"/>
      <c r="VU70" s="293"/>
      <c r="VV70" s="293"/>
      <c r="VW70" s="293"/>
      <c r="VX70" s="293"/>
      <c r="VY70" s="293"/>
      <c r="VZ70" s="293"/>
      <c r="WA70" s="293"/>
      <c r="WB70" s="293"/>
      <c r="WC70" s="293"/>
      <c r="WD70" s="293"/>
      <c r="WE70" s="293"/>
      <c r="WF70" s="293"/>
      <c r="WG70" s="293"/>
      <c r="WH70" s="293"/>
      <c r="WI70" s="293"/>
      <c r="WJ70" s="293"/>
      <c r="WK70" s="293"/>
      <c r="WL70" s="293"/>
      <c r="WM70" s="293"/>
      <c r="WN70" s="293"/>
      <c r="WO70" s="293"/>
      <c r="WP70" s="293"/>
      <c r="WQ70" s="293"/>
      <c r="WR70" s="293"/>
      <c r="WS70" s="293"/>
      <c r="WT70" s="293"/>
      <c r="WU70" s="293"/>
      <c r="WV70" s="293"/>
      <c r="WW70" s="293"/>
      <c r="WX70" s="293"/>
      <c r="WY70" s="293"/>
      <c r="WZ70" s="293"/>
      <c r="XA70" s="293"/>
      <c r="XB70" s="293"/>
      <c r="XC70" s="293"/>
      <c r="XD70" s="293"/>
      <c r="XE70" s="293"/>
      <c r="XF70" s="293"/>
      <c r="XG70" s="293"/>
      <c r="XH70" s="293"/>
      <c r="XI70" s="293"/>
      <c r="XJ70" s="293"/>
      <c r="XK70" s="293"/>
      <c r="XL70" s="293"/>
      <c r="XM70" s="293"/>
      <c r="XN70" s="293"/>
      <c r="XO70" s="293"/>
      <c r="XP70" s="293"/>
      <c r="XQ70" s="293"/>
      <c r="XR70" s="293"/>
      <c r="XS70" s="293"/>
      <c r="XT70" s="293"/>
      <c r="XU70" s="293"/>
      <c r="XV70" s="293"/>
      <c r="XW70" s="293"/>
      <c r="XX70" s="293"/>
      <c r="XY70" s="293"/>
      <c r="XZ70" s="293"/>
      <c r="YA70" s="293"/>
      <c r="YB70" s="293"/>
      <c r="YC70" s="293"/>
      <c r="YD70" s="293"/>
      <c r="YE70" s="293"/>
      <c r="YF70" s="293"/>
      <c r="YG70" s="293"/>
      <c r="YH70" s="293"/>
      <c r="YI70" s="293"/>
      <c r="YJ70" s="293"/>
      <c r="YK70" s="293"/>
      <c r="YL70" s="293"/>
      <c r="YM70" s="293"/>
      <c r="YN70" s="293"/>
      <c r="YO70" s="293"/>
      <c r="YP70" s="293"/>
      <c r="YQ70" s="293"/>
      <c r="YR70" s="293"/>
      <c r="YS70" s="293"/>
      <c r="YT70" s="293"/>
      <c r="YU70" s="293"/>
      <c r="YV70" s="293"/>
      <c r="YW70" s="293"/>
      <c r="YX70" s="293"/>
      <c r="YY70" s="293"/>
      <c r="YZ70" s="293"/>
      <c r="ZA70" s="293"/>
      <c r="ZB70" s="293"/>
      <c r="ZC70" s="293"/>
      <c r="ZD70" s="293"/>
      <c r="ZE70" s="293"/>
      <c r="ZF70" s="293"/>
      <c r="ZG70" s="293"/>
      <c r="ZH70" s="293"/>
      <c r="ZI70" s="293"/>
      <c r="ZJ70" s="293"/>
      <c r="ZK70" s="293"/>
      <c r="ZL70" s="293"/>
      <c r="ZM70" s="293"/>
      <c r="ZN70" s="293"/>
      <c r="ZO70" s="293"/>
      <c r="ZP70" s="293"/>
      <c r="ZQ70" s="293"/>
      <c r="ZR70" s="293"/>
      <c r="ZS70" s="293"/>
      <c r="ZT70" s="293"/>
      <c r="ZU70" s="293"/>
      <c r="ZV70" s="293"/>
      <c r="ZW70" s="293"/>
      <c r="ZX70" s="293"/>
      <c r="ZY70" s="293"/>
      <c r="ZZ70" s="293"/>
      <c r="AAA70" s="293"/>
      <c r="AAB70" s="293"/>
      <c r="AAC70" s="293"/>
      <c r="AAD70" s="293"/>
      <c r="AAE70" s="293"/>
      <c r="AAF70" s="293"/>
      <c r="AAG70" s="293"/>
      <c r="AAH70" s="293"/>
      <c r="AAI70" s="293"/>
      <c r="AAJ70" s="293"/>
      <c r="AAK70" s="293"/>
      <c r="AAL70" s="293"/>
      <c r="AAM70" s="293"/>
      <c r="AAN70" s="293"/>
      <c r="AAO70" s="293"/>
      <c r="AAP70" s="293"/>
      <c r="AAQ70" s="293"/>
      <c r="AAR70" s="293"/>
      <c r="AAS70" s="293"/>
      <c r="AAT70" s="293"/>
      <c r="AAU70" s="293"/>
      <c r="AAV70" s="293"/>
      <c r="AAW70" s="293"/>
      <c r="AAX70" s="293"/>
      <c r="AAY70" s="293"/>
      <c r="AAZ70" s="293"/>
      <c r="ABA70" s="293"/>
      <c r="ABB70" s="293"/>
      <c r="ABC70" s="293"/>
      <c r="ABD70" s="293"/>
      <c r="ABE70" s="293"/>
      <c r="ABF70" s="293"/>
      <c r="ABG70" s="293"/>
      <c r="ABH70" s="293"/>
      <c r="ABI70" s="293"/>
      <c r="ABJ70" s="293"/>
      <c r="ABK70" s="293"/>
      <c r="ABL70" s="293"/>
      <c r="ABM70" s="293"/>
      <c r="ABN70" s="293"/>
      <c r="ABO70" s="293"/>
      <c r="ABP70" s="293"/>
      <c r="ABQ70" s="293"/>
      <c r="ABR70" s="293"/>
      <c r="ABS70" s="293"/>
      <c r="ABT70" s="293"/>
      <c r="ABU70" s="293"/>
      <c r="ABV70" s="293"/>
      <c r="ABW70" s="293"/>
      <c r="ABX70" s="293"/>
      <c r="ABY70" s="293"/>
      <c r="ABZ70" s="293"/>
      <c r="ACA70" s="293"/>
      <c r="ACB70" s="293"/>
      <c r="ACC70" s="293"/>
      <c r="ACD70" s="293"/>
      <c r="ACE70" s="293"/>
      <c r="ACF70" s="293"/>
      <c r="ACG70" s="293"/>
      <c r="ACH70" s="293"/>
      <c r="ACI70" s="293"/>
      <c r="ACJ70" s="293"/>
      <c r="ACK70" s="293"/>
      <c r="ACL70" s="293"/>
      <c r="ACM70" s="293"/>
      <c r="ACN70" s="293"/>
      <c r="ACO70" s="293"/>
      <c r="ACP70" s="293"/>
      <c r="ACQ70" s="293"/>
      <c r="ACR70" s="293"/>
      <c r="ACS70" s="293"/>
      <c r="ACT70" s="293"/>
      <c r="ACU70" s="293"/>
      <c r="ACV70" s="293"/>
      <c r="ACW70" s="293"/>
      <c r="ACX70" s="293"/>
      <c r="ACY70" s="293"/>
      <c r="ACZ70" s="293"/>
      <c r="ADA70" s="293"/>
      <c r="ADB70" s="293"/>
      <c r="ADC70" s="293"/>
      <c r="ADD70" s="293"/>
      <c r="ADE70" s="293"/>
      <c r="ADF70" s="293"/>
      <c r="ADG70" s="293"/>
      <c r="ADH70" s="293"/>
      <c r="ADI70" s="293"/>
      <c r="ADJ70" s="293"/>
      <c r="ADK70" s="293"/>
      <c r="ADL70" s="293"/>
      <c r="ADM70" s="293"/>
      <c r="ADN70" s="293"/>
      <c r="ADO70" s="293"/>
      <c r="ADP70" s="293"/>
      <c r="ADQ70" s="293"/>
      <c r="ADR70" s="293"/>
      <c r="ADS70" s="293"/>
      <c r="ADT70" s="293"/>
      <c r="ADU70" s="293"/>
      <c r="ADV70" s="293"/>
      <c r="ADW70" s="293"/>
      <c r="ADX70" s="293"/>
      <c r="ADY70" s="293"/>
      <c r="ADZ70" s="293"/>
      <c r="AEA70" s="293"/>
      <c r="AEB70" s="293"/>
      <c r="AEC70" s="293"/>
      <c r="AED70" s="293"/>
      <c r="AEE70" s="293"/>
      <c r="AEF70" s="293"/>
      <c r="AEG70" s="293"/>
      <c r="AEH70" s="293"/>
      <c r="AEI70" s="293"/>
      <c r="AEJ70" s="293"/>
      <c r="AEK70" s="293"/>
      <c r="AEL70" s="293"/>
      <c r="AEM70" s="293"/>
      <c r="AEN70" s="293"/>
      <c r="AEO70" s="293"/>
      <c r="AEP70" s="293"/>
      <c r="AEQ70" s="293"/>
      <c r="AER70" s="293"/>
      <c r="AES70" s="293"/>
      <c r="AET70" s="293"/>
      <c r="AEU70" s="293"/>
      <c r="AEV70" s="293"/>
      <c r="AEW70" s="293"/>
      <c r="AEX70" s="293"/>
      <c r="AEY70" s="293"/>
      <c r="AEZ70" s="293"/>
      <c r="AFA70" s="293"/>
      <c r="AFB70" s="293"/>
      <c r="AFC70" s="293"/>
      <c r="AFD70" s="293"/>
      <c r="AFE70" s="293"/>
      <c r="AFF70" s="293"/>
      <c r="AFG70" s="293"/>
      <c r="AFH70" s="293"/>
      <c r="AFI70" s="293"/>
      <c r="AFJ70" s="293"/>
      <c r="AFK70" s="293"/>
      <c r="AFL70" s="293"/>
      <c r="AFM70" s="293"/>
      <c r="AFN70" s="293"/>
      <c r="AFO70" s="293"/>
      <c r="AFP70" s="293"/>
      <c r="AFQ70" s="293"/>
      <c r="AFR70" s="293"/>
      <c r="AFS70" s="293"/>
      <c r="AFT70" s="293"/>
      <c r="AFU70" s="293"/>
      <c r="AFV70" s="293"/>
      <c r="AFW70" s="293"/>
      <c r="AFX70" s="293"/>
      <c r="AFY70" s="293"/>
      <c r="AFZ70" s="293"/>
      <c r="AGA70" s="293"/>
      <c r="AGB70" s="293"/>
      <c r="AGC70" s="293"/>
      <c r="AGD70" s="293"/>
      <c r="AGE70" s="293"/>
      <c r="AGF70" s="293"/>
      <c r="AGG70" s="293"/>
      <c r="AGH70" s="293"/>
      <c r="AGI70" s="293"/>
      <c r="AGJ70" s="293"/>
      <c r="AGK70" s="293"/>
      <c r="AGL70" s="293"/>
      <c r="AGM70" s="293"/>
      <c r="AGN70" s="293"/>
      <c r="AGO70" s="293"/>
      <c r="AGP70" s="293"/>
      <c r="AGQ70" s="293"/>
      <c r="AGR70" s="293"/>
      <c r="AGS70" s="293"/>
      <c r="AGT70" s="293"/>
      <c r="AGU70" s="293"/>
      <c r="AGV70" s="293"/>
      <c r="AGW70" s="293"/>
      <c r="AGX70" s="293"/>
      <c r="AGY70" s="293"/>
      <c r="AGZ70" s="293"/>
      <c r="AHA70" s="293"/>
      <c r="AHB70" s="293"/>
      <c r="AHC70" s="293"/>
      <c r="AHD70" s="293"/>
      <c r="AHE70" s="293"/>
      <c r="AHF70" s="293"/>
      <c r="AHG70" s="293"/>
      <c r="AHH70" s="293"/>
      <c r="AHI70" s="293"/>
      <c r="AHJ70" s="293"/>
      <c r="AHK70" s="293"/>
      <c r="AHL70" s="293"/>
      <c r="AHM70" s="293"/>
      <c r="AHN70" s="293"/>
      <c r="AHO70" s="293"/>
      <c r="AHP70" s="293"/>
      <c r="AHQ70" s="293"/>
      <c r="AHR70" s="293"/>
      <c r="AHS70" s="293"/>
      <c r="AHT70" s="293"/>
      <c r="AHU70" s="293"/>
      <c r="AHV70" s="293"/>
      <c r="AHW70" s="293"/>
      <c r="AHX70" s="293"/>
      <c r="AHY70" s="293"/>
      <c r="AHZ70" s="293"/>
      <c r="AIA70" s="293"/>
      <c r="AIB70" s="293"/>
      <c r="AIC70" s="293"/>
      <c r="AID70" s="293"/>
      <c r="AIE70" s="293"/>
      <c r="AIF70" s="293"/>
      <c r="AIG70" s="293"/>
      <c r="AIH70" s="293"/>
      <c r="AII70" s="293"/>
      <c r="AIJ70" s="293"/>
      <c r="AIK70" s="293"/>
      <c r="AIL70" s="293"/>
      <c r="AIM70" s="293"/>
      <c r="AIN70" s="293"/>
      <c r="AIO70" s="293"/>
      <c r="AIP70" s="293"/>
      <c r="AIQ70" s="293"/>
      <c r="AIR70" s="293"/>
      <c r="AIS70" s="293"/>
      <c r="AIT70" s="293"/>
      <c r="AIU70" s="293"/>
      <c r="AIV70" s="293"/>
      <c r="AIW70" s="293"/>
      <c r="AIX70" s="293"/>
      <c r="AIY70" s="293"/>
      <c r="AIZ70" s="293"/>
    </row>
    <row r="71" spans="1:936" s="294" customFormat="1" ht="15" customHeight="1" x14ac:dyDescent="0.25">
      <c r="A71" s="200"/>
      <c r="B71" s="201"/>
      <c r="C71" s="201"/>
      <c r="D71" s="216" t="s">
        <v>57</v>
      </c>
      <c r="E71" s="216"/>
      <c r="F71" s="216"/>
      <c r="G71" s="216"/>
      <c r="H71" s="216"/>
      <c r="I71" s="216"/>
      <c r="J71" s="216"/>
      <c r="K71" s="216"/>
      <c r="L71" s="216"/>
      <c r="M71" s="60"/>
      <c r="N71" s="61">
        <f>SUMIF($M$62:$M$68,D71,$N$62:$N$68)</f>
        <v>4517937.9000000004</v>
      </c>
      <c r="O71" s="61">
        <f>SUMIF($M$62:$M$68,D71,$O$62:$O$68)</f>
        <v>4517937.9000000004</v>
      </c>
      <c r="P71" s="61"/>
      <c r="Q71" s="61">
        <f>SUMIF($M$62:$M$68,D71,$Q$62:$Q$68)</f>
        <v>2001636.73</v>
      </c>
      <c r="R71" s="61">
        <f>SUMIF($M$62:$M$68,D71,$R$62:$R$68)</f>
        <v>3696471.3200000003</v>
      </c>
      <c r="S71" s="61">
        <f>SUMIF($M$62:$M$68,D71,$S$62:$S$68)</f>
        <v>2516301.17</v>
      </c>
      <c r="T71" s="116"/>
      <c r="U71" s="292"/>
      <c r="V71" s="293"/>
      <c r="W71" s="293"/>
      <c r="X71" s="293"/>
      <c r="Y71" s="293"/>
      <c r="Z71" s="293"/>
      <c r="AA71" s="293"/>
      <c r="AB71" s="293"/>
      <c r="AC71" s="293"/>
      <c r="AD71" s="293"/>
      <c r="AE71" s="293"/>
      <c r="AF71" s="293"/>
      <c r="AG71" s="293"/>
      <c r="AH71" s="293"/>
      <c r="AI71" s="293"/>
      <c r="AJ71" s="293"/>
      <c r="AK71" s="293"/>
      <c r="AL71" s="293"/>
      <c r="AM71" s="293"/>
      <c r="AN71" s="293"/>
      <c r="AO71" s="293"/>
      <c r="AP71" s="293"/>
      <c r="AQ71" s="293"/>
      <c r="AR71" s="293"/>
      <c r="AS71" s="293"/>
      <c r="AT71" s="293"/>
      <c r="AU71" s="293"/>
      <c r="AV71" s="293"/>
      <c r="AW71" s="293"/>
      <c r="AX71" s="293"/>
      <c r="AY71" s="293"/>
      <c r="AZ71" s="293"/>
      <c r="BA71" s="293"/>
      <c r="BB71" s="293"/>
      <c r="BC71" s="293"/>
      <c r="BD71" s="293"/>
      <c r="BE71" s="293"/>
      <c r="BF71" s="293"/>
      <c r="BG71" s="293"/>
      <c r="BH71" s="293"/>
      <c r="BI71" s="293"/>
      <c r="BJ71" s="293"/>
      <c r="BK71" s="293"/>
      <c r="BL71" s="293"/>
      <c r="BM71" s="293"/>
      <c r="BN71" s="293"/>
      <c r="BO71" s="293"/>
      <c r="BP71" s="293"/>
      <c r="BQ71" s="293"/>
      <c r="BR71" s="293"/>
      <c r="BS71" s="293"/>
      <c r="BT71" s="293"/>
      <c r="BU71" s="293"/>
      <c r="BV71" s="293"/>
      <c r="BW71" s="293"/>
      <c r="BX71" s="293"/>
      <c r="BY71" s="293"/>
      <c r="BZ71" s="293"/>
      <c r="CA71" s="293"/>
      <c r="CB71" s="293"/>
      <c r="CC71" s="293"/>
      <c r="CD71" s="293"/>
      <c r="CE71" s="293"/>
      <c r="CF71" s="293"/>
      <c r="CG71" s="293"/>
      <c r="CH71" s="293"/>
      <c r="CI71" s="293"/>
      <c r="CJ71" s="293"/>
      <c r="CK71" s="293"/>
      <c r="CL71" s="293"/>
      <c r="CM71" s="293"/>
      <c r="CN71" s="293"/>
      <c r="CO71" s="293"/>
      <c r="CP71" s="293"/>
      <c r="CQ71" s="293"/>
      <c r="CR71" s="293"/>
      <c r="CS71" s="293"/>
      <c r="CT71" s="293"/>
      <c r="CU71" s="293"/>
      <c r="CV71" s="293"/>
      <c r="CW71" s="293"/>
      <c r="CX71" s="293"/>
      <c r="CY71" s="293"/>
      <c r="CZ71" s="293"/>
      <c r="DA71" s="293"/>
      <c r="DB71" s="293"/>
      <c r="DC71" s="293"/>
      <c r="DD71" s="293"/>
      <c r="DE71" s="293"/>
      <c r="DF71" s="293"/>
      <c r="DG71" s="293"/>
      <c r="DH71" s="293"/>
      <c r="DI71" s="293"/>
      <c r="DJ71" s="293"/>
      <c r="DK71" s="293"/>
      <c r="DL71" s="293"/>
      <c r="DM71" s="293"/>
      <c r="DN71" s="293"/>
      <c r="DO71" s="293"/>
      <c r="DP71" s="293"/>
      <c r="DQ71" s="293"/>
      <c r="DR71" s="293"/>
      <c r="DS71" s="293"/>
      <c r="DT71" s="293"/>
      <c r="DU71" s="293"/>
      <c r="DV71" s="293"/>
      <c r="DW71" s="293"/>
      <c r="DX71" s="293"/>
      <c r="DY71" s="293"/>
      <c r="DZ71" s="293"/>
      <c r="EA71" s="293"/>
      <c r="EB71" s="293"/>
      <c r="EC71" s="293"/>
      <c r="ED71" s="293"/>
      <c r="EE71" s="293"/>
      <c r="EF71" s="293"/>
      <c r="EG71" s="293"/>
      <c r="EH71" s="293"/>
      <c r="EI71" s="293"/>
      <c r="EJ71" s="293"/>
      <c r="EK71" s="293"/>
      <c r="EL71" s="293"/>
      <c r="EM71" s="293"/>
      <c r="EN71" s="293"/>
      <c r="EO71" s="293"/>
      <c r="EP71" s="293"/>
      <c r="EQ71" s="293"/>
      <c r="ER71" s="293"/>
      <c r="ES71" s="293"/>
      <c r="ET71" s="293"/>
      <c r="EU71" s="293"/>
      <c r="EV71" s="293"/>
      <c r="EW71" s="293"/>
      <c r="EX71" s="293"/>
      <c r="EY71" s="293"/>
      <c r="EZ71" s="293"/>
      <c r="FA71" s="293"/>
      <c r="FB71" s="293"/>
      <c r="FC71" s="293"/>
      <c r="FD71" s="293"/>
      <c r="FE71" s="293"/>
      <c r="FF71" s="293"/>
      <c r="FG71" s="293"/>
      <c r="FH71" s="293"/>
      <c r="FI71" s="293"/>
      <c r="FJ71" s="293"/>
      <c r="FK71" s="293"/>
      <c r="FL71" s="293"/>
      <c r="FM71" s="293"/>
      <c r="FN71" s="293"/>
      <c r="FO71" s="293"/>
      <c r="FP71" s="293"/>
      <c r="FQ71" s="293"/>
      <c r="FR71" s="293"/>
      <c r="FS71" s="293"/>
      <c r="FT71" s="293"/>
      <c r="FU71" s="293"/>
      <c r="FV71" s="293"/>
      <c r="FW71" s="293"/>
      <c r="FX71" s="293"/>
      <c r="FY71" s="293"/>
      <c r="FZ71" s="293"/>
      <c r="GA71" s="293"/>
      <c r="GB71" s="293"/>
      <c r="GC71" s="293"/>
      <c r="GD71" s="293"/>
      <c r="GE71" s="293"/>
      <c r="GF71" s="293"/>
      <c r="GG71" s="293"/>
      <c r="GH71" s="293"/>
      <c r="GI71" s="293"/>
      <c r="GJ71" s="293"/>
      <c r="GK71" s="293"/>
      <c r="GL71" s="293"/>
      <c r="GM71" s="293"/>
      <c r="GN71" s="293"/>
      <c r="GO71" s="293"/>
      <c r="GP71" s="293"/>
      <c r="GQ71" s="293"/>
      <c r="GR71" s="293"/>
      <c r="GS71" s="293"/>
      <c r="GT71" s="293"/>
      <c r="GU71" s="293"/>
      <c r="GV71" s="293"/>
      <c r="GW71" s="293"/>
      <c r="GX71" s="293"/>
      <c r="GY71" s="293"/>
      <c r="GZ71" s="293"/>
      <c r="HA71" s="293"/>
      <c r="HB71" s="293"/>
      <c r="HC71" s="293"/>
      <c r="HD71" s="293"/>
      <c r="HE71" s="293"/>
      <c r="HF71" s="293"/>
      <c r="HG71" s="293"/>
      <c r="HH71" s="293"/>
      <c r="HI71" s="293"/>
      <c r="HJ71" s="293"/>
      <c r="HK71" s="293"/>
      <c r="HL71" s="293"/>
      <c r="HM71" s="293"/>
      <c r="HN71" s="293"/>
      <c r="HO71" s="293"/>
      <c r="HP71" s="293"/>
      <c r="HQ71" s="293"/>
      <c r="HR71" s="293"/>
      <c r="HS71" s="293"/>
      <c r="HT71" s="293"/>
      <c r="HU71" s="293"/>
      <c r="HV71" s="293"/>
      <c r="HW71" s="293"/>
      <c r="HX71" s="293"/>
      <c r="HY71" s="293"/>
      <c r="HZ71" s="293"/>
      <c r="IA71" s="293"/>
      <c r="IB71" s="293"/>
      <c r="IC71" s="293"/>
      <c r="ID71" s="293"/>
      <c r="IE71" s="293"/>
      <c r="IF71" s="293"/>
      <c r="IG71" s="293"/>
      <c r="IH71" s="293"/>
      <c r="II71" s="293"/>
      <c r="IJ71" s="293"/>
      <c r="IK71" s="293"/>
      <c r="IL71" s="293"/>
      <c r="IM71" s="293"/>
      <c r="IN71" s="293"/>
      <c r="IO71" s="293"/>
      <c r="IP71" s="293"/>
      <c r="IQ71" s="293"/>
      <c r="IR71" s="293"/>
      <c r="IS71" s="293"/>
      <c r="IT71" s="293"/>
      <c r="IU71" s="293"/>
      <c r="IV71" s="293"/>
      <c r="IW71" s="293"/>
      <c r="IX71" s="293"/>
      <c r="IY71" s="293"/>
      <c r="IZ71" s="293"/>
      <c r="JA71" s="293"/>
      <c r="JB71" s="293"/>
      <c r="JC71" s="293"/>
      <c r="JD71" s="293"/>
      <c r="JE71" s="293"/>
      <c r="JF71" s="293"/>
      <c r="JG71" s="293"/>
      <c r="JH71" s="293"/>
      <c r="JI71" s="293"/>
      <c r="JJ71" s="293"/>
      <c r="JK71" s="293"/>
      <c r="JL71" s="293"/>
      <c r="JM71" s="293"/>
      <c r="JN71" s="293"/>
      <c r="JO71" s="293"/>
      <c r="JP71" s="293"/>
      <c r="JQ71" s="293"/>
      <c r="JR71" s="293"/>
      <c r="JS71" s="293"/>
      <c r="JT71" s="293"/>
      <c r="JU71" s="293"/>
      <c r="JV71" s="293"/>
      <c r="JW71" s="293"/>
      <c r="JX71" s="293"/>
      <c r="JY71" s="293"/>
      <c r="JZ71" s="293"/>
      <c r="KA71" s="293"/>
      <c r="KB71" s="293"/>
      <c r="KC71" s="293"/>
      <c r="KD71" s="293"/>
      <c r="KE71" s="293"/>
      <c r="KF71" s="293"/>
      <c r="KG71" s="293"/>
      <c r="KH71" s="293"/>
      <c r="KI71" s="293"/>
      <c r="KJ71" s="293"/>
      <c r="KK71" s="293"/>
      <c r="KL71" s="293"/>
      <c r="KM71" s="293"/>
      <c r="KN71" s="293"/>
      <c r="KO71" s="293"/>
      <c r="KP71" s="293"/>
      <c r="KQ71" s="293"/>
      <c r="KR71" s="293"/>
      <c r="KS71" s="293"/>
      <c r="KT71" s="293"/>
      <c r="KU71" s="293"/>
      <c r="KV71" s="293"/>
      <c r="KW71" s="293"/>
      <c r="KX71" s="293"/>
      <c r="KY71" s="293"/>
      <c r="KZ71" s="293"/>
      <c r="LA71" s="293"/>
      <c r="LB71" s="293"/>
      <c r="LC71" s="293"/>
      <c r="LD71" s="293"/>
      <c r="LE71" s="293"/>
      <c r="LF71" s="293"/>
      <c r="LG71" s="293"/>
      <c r="LH71" s="293"/>
      <c r="LI71" s="293"/>
      <c r="LJ71" s="293"/>
      <c r="LK71" s="293"/>
      <c r="LL71" s="293"/>
      <c r="LM71" s="293"/>
      <c r="LN71" s="293"/>
      <c r="LO71" s="293"/>
      <c r="LP71" s="293"/>
      <c r="LQ71" s="293"/>
      <c r="LR71" s="293"/>
      <c r="LS71" s="293"/>
      <c r="LT71" s="293"/>
      <c r="LU71" s="293"/>
      <c r="LV71" s="293"/>
      <c r="LW71" s="293"/>
      <c r="LX71" s="293"/>
      <c r="LY71" s="293"/>
      <c r="LZ71" s="293"/>
      <c r="MA71" s="293"/>
      <c r="MB71" s="293"/>
      <c r="MC71" s="293"/>
      <c r="MD71" s="293"/>
      <c r="ME71" s="293"/>
      <c r="MF71" s="293"/>
      <c r="MG71" s="293"/>
      <c r="MH71" s="293"/>
      <c r="MI71" s="293"/>
      <c r="MJ71" s="293"/>
      <c r="MK71" s="293"/>
      <c r="ML71" s="293"/>
      <c r="MM71" s="293"/>
      <c r="MN71" s="293"/>
      <c r="MO71" s="293"/>
      <c r="MP71" s="293"/>
      <c r="MQ71" s="293"/>
      <c r="MR71" s="293"/>
      <c r="MS71" s="293"/>
      <c r="MT71" s="293"/>
      <c r="MU71" s="293"/>
      <c r="MV71" s="293"/>
      <c r="MW71" s="293"/>
      <c r="MX71" s="293"/>
      <c r="MY71" s="293"/>
      <c r="MZ71" s="293"/>
      <c r="NA71" s="293"/>
      <c r="NB71" s="293"/>
      <c r="NC71" s="293"/>
      <c r="ND71" s="293"/>
      <c r="NE71" s="293"/>
      <c r="NF71" s="293"/>
      <c r="NG71" s="293"/>
      <c r="NH71" s="293"/>
      <c r="NI71" s="293"/>
      <c r="NJ71" s="293"/>
      <c r="NK71" s="293"/>
      <c r="NL71" s="293"/>
      <c r="NM71" s="293"/>
      <c r="NN71" s="293"/>
      <c r="NO71" s="293"/>
      <c r="NP71" s="293"/>
      <c r="NQ71" s="293"/>
      <c r="NR71" s="293"/>
      <c r="NS71" s="293"/>
      <c r="NT71" s="293"/>
      <c r="NU71" s="293"/>
      <c r="NV71" s="293"/>
      <c r="NW71" s="293"/>
      <c r="NX71" s="293"/>
      <c r="NY71" s="293"/>
      <c r="NZ71" s="293"/>
      <c r="OA71" s="293"/>
      <c r="OB71" s="293"/>
      <c r="OC71" s="293"/>
      <c r="OD71" s="293"/>
      <c r="OE71" s="293"/>
      <c r="OF71" s="293"/>
      <c r="OG71" s="293"/>
      <c r="OH71" s="293"/>
      <c r="OI71" s="293"/>
      <c r="OJ71" s="293"/>
      <c r="OK71" s="293"/>
      <c r="OL71" s="293"/>
      <c r="OM71" s="293"/>
      <c r="ON71" s="293"/>
      <c r="OO71" s="293"/>
      <c r="OP71" s="293"/>
      <c r="OQ71" s="293"/>
      <c r="OR71" s="293"/>
      <c r="OS71" s="293"/>
      <c r="OT71" s="293"/>
      <c r="OU71" s="293"/>
      <c r="OV71" s="293"/>
      <c r="OW71" s="293"/>
      <c r="OX71" s="293"/>
      <c r="OY71" s="293"/>
      <c r="OZ71" s="293"/>
      <c r="PA71" s="293"/>
      <c r="PB71" s="293"/>
      <c r="PC71" s="293"/>
      <c r="PD71" s="293"/>
      <c r="PE71" s="293"/>
      <c r="PF71" s="293"/>
      <c r="PG71" s="293"/>
      <c r="PH71" s="293"/>
      <c r="PI71" s="293"/>
      <c r="PJ71" s="293"/>
      <c r="PK71" s="293"/>
      <c r="PL71" s="293"/>
      <c r="PM71" s="293"/>
      <c r="PN71" s="293"/>
      <c r="PO71" s="293"/>
      <c r="PP71" s="293"/>
      <c r="PQ71" s="293"/>
      <c r="PR71" s="293"/>
      <c r="PS71" s="293"/>
      <c r="PT71" s="293"/>
      <c r="PU71" s="293"/>
      <c r="PV71" s="293"/>
      <c r="PW71" s="293"/>
      <c r="PX71" s="293"/>
      <c r="PY71" s="293"/>
      <c r="PZ71" s="293"/>
      <c r="QA71" s="293"/>
      <c r="QB71" s="293"/>
      <c r="QC71" s="293"/>
      <c r="QD71" s="293"/>
      <c r="QE71" s="293"/>
      <c r="QF71" s="293"/>
      <c r="QG71" s="293"/>
      <c r="QH71" s="293"/>
      <c r="QI71" s="293"/>
      <c r="QJ71" s="293"/>
      <c r="QK71" s="293"/>
      <c r="QL71" s="293"/>
      <c r="QM71" s="293"/>
      <c r="QN71" s="293"/>
      <c r="QO71" s="293"/>
      <c r="QP71" s="293"/>
      <c r="QQ71" s="293"/>
      <c r="QR71" s="293"/>
      <c r="QS71" s="293"/>
      <c r="QT71" s="293"/>
      <c r="QU71" s="293"/>
      <c r="QV71" s="293"/>
      <c r="QW71" s="293"/>
      <c r="QX71" s="293"/>
      <c r="QY71" s="293"/>
      <c r="QZ71" s="293"/>
      <c r="RA71" s="293"/>
      <c r="RB71" s="293"/>
      <c r="RC71" s="293"/>
      <c r="RD71" s="293"/>
      <c r="RE71" s="293"/>
      <c r="RF71" s="293"/>
      <c r="RG71" s="293"/>
      <c r="RH71" s="293"/>
      <c r="RI71" s="293"/>
      <c r="RJ71" s="293"/>
      <c r="RK71" s="293"/>
      <c r="RL71" s="293"/>
      <c r="RM71" s="293"/>
      <c r="RN71" s="293"/>
      <c r="RO71" s="293"/>
      <c r="RP71" s="293"/>
      <c r="RQ71" s="293"/>
      <c r="RR71" s="293"/>
      <c r="RS71" s="293"/>
      <c r="RT71" s="293"/>
      <c r="RU71" s="293"/>
      <c r="RV71" s="293"/>
      <c r="RW71" s="293"/>
      <c r="RX71" s="293"/>
      <c r="RY71" s="293"/>
      <c r="RZ71" s="293"/>
      <c r="SA71" s="293"/>
      <c r="SB71" s="293"/>
      <c r="SC71" s="293"/>
      <c r="SD71" s="293"/>
      <c r="SE71" s="293"/>
      <c r="SF71" s="293"/>
      <c r="SG71" s="293"/>
      <c r="SH71" s="293"/>
      <c r="SI71" s="293"/>
      <c r="SJ71" s="293"/>
      <c r="SK71" s="293"/>
      <c r="SL71" s="293"/>
      <c r="SM71" s="293"/>
      <c r="SN71" s="293"/>
      <c r="SO71" s="293"/>
      <c r="SP71" s="293"/>
      <c r="SQ71" s="293"/>
      <c r="SR71" s="293"/>
      <c r="SS71" s="293"/>
      <c r="ST71" s="293"/>
      <c r="SU71" s="293"/>
      <c r="SV71" s="293"/>
      <c r="SW71" s="293"/>
      <c r="SX71" s="293"/>
      <c r="SY71" s="293"/>
      <c r="SZ71" s="293"/>
      <c r="TA71" s="293"/>
      <c r="TB71" s="293"/>
      <c r="TC71" s="293"/>
      <c r="TD71" s="293"/>
      <c r="TE71" s="293"/>
      <c r="TF71" s="293"/>
      <c r="TG71" s="293"/>
      <c r="TH71" s="293"/>
      <c r="TI71" s="293"/>
      <c r="TJ71" s="293"/>
      <c r="TK71" s="293"/>
      <c r="TL71" s="293"/>
      <c r="TM71" s="293"/>
      <c r="TN71" s="293"/>
      <c r="TO71" s="293"/>
      <c r="TP71" s="293"/>
      <c r="TQ71" s="293"/>
      <c r="TR71" s="293"/>
      <c r="TS71" s="293"/>
      <c r="TT71" s="293"/>
      <c r="TU71" s="293"/>
      <c r="TV71" s="293"/>
      <c r="TW71" s="293"/>
      <c r="TX71" s="293"/>
      <c r="TY71" s="293"/>
      <c r="TZ71" s="293"/>
      <c r="UA71" s="293"/>
      <c r="UB71" s="293"/>
      <c r="UC71" s="293"/>
      <c r="UD71" s="293"/>
      <c r="UE71" s="293"/>
      <c r="UF71" s="293"/>
      <c r="UG71" s="293"/>
      <c r="UH71" s="293"/>
      <c r="UI71" s="293"/>
      <c r="UJ71" s="293"/>
      <c r="UK71" s="293"/>
      <c r="UL71" s="293"/>
      <c r="UM71" s="293"/>
      <c r="UN71" s="293"/>
      <c r="UO71" s="293"/>
      <c r="UP71" s="293"/>
      <c r="UQ71" s="293"/>
      <c r="UR71" s="293"/>
      <c r="US71" s="293"/>
      <c r="UT71" s="293"/>
      <c r="UU71" s="293"/>
      <c r="UV71" s="293"/>
      <c r="UW71" s="293"/>
      <c r="UX71" s="293"/>
      <c r="UY71" s="293"/>
      <c r="UZ71" s="293"/>
      <c r="VA71" s="293"/>
      <c r="VB71" s="293"/>
      <c r="VC71" s="293"/>
      <c r="VD71" s="293"/>
      <c r="VE71" s="293"/>
      <c r="VF71" s="293"/>
      <c r="VG71" s="293"/>
      <c r="VH71" s="293"/>
      <c r="VI71" s="293"/>
      <c r="VJ71" s="293"/>
      <c r="VK71" s="293"/>
      <c r="VL71" s="293"/>
      <c r="VM71" s="293"/>
      <c r="VN71" s="293"/>
      <c r="VO71" s="293"/>
      <c r="VP71" s="293"/>
      <c r="VQ71" s="293"/>
      <c r="VR71" s="293"/>
      <c r="VS71" s="293"/>
      <c r="VT71" s="293"/>
      <c r="VU71" s="293"/>
      <c r="VV71" s="293"/>
      <c r="VW71" s="293"/>
      <c r="VX71" s="293"/>
      <c r="VY71" s="293"/>
      <c r="VZ71" s="293"/>
      <c r="WA71" s="293"/>
      <c r="WB71" s="293"/>
      <c r="WC71" s="293"/>
      <c r="WD71" s="293"/>
      <c r="WE71" s="293"/>
      <c r="WF71" s="293"/>
      <c r="WG71" s="293"/>
      <c r="WH71" s="293"/>
      <c r="WI71" s="293"/>
      <c r="WJ71" s="293"/>
      <c r="WK71" s="293"/>
      <c r="WL71" s="293"/>
      <c r="WM71" s="293"/>
      <c r="WN71" s="293"/>
      <c r="WO71" s="293"/>
      <c r="WP71" s="293"/>
      <c r="WQ71" s="293"/>
      <c r="WR71" s="293"/>
      <c r="WS71" s="293"/>
      <c r="WT71" s="293"/>
      <c r="WU71" s="293"/>
      <c r="WV71" s="293"/>
      <c r="WW71" s="293"/>
      <c r="WX71" s="293"/>
      <c r="WY71" s="293"/>
      <c r="WZ71" s="293"/>
      <c r="XA71" s="293"/>
      <c r="XB71" s="293"/>
      <c r="XC71" s="293"/>
      <c r="XD71" s="293"/>
      <c r="XE71" s="293"/>
      <c r="XF71" s="293"/>
      <c r="XG71" s="293"/>
      <c r="XH71" s="293"/>
      <c r="XI71" s="293"/>
      <c r="XJ71" s="293"/>
      <c r="XK71" s="293"/>
      <c r="XL71" s="293"/>
      <c r="XM71" s="293"/>
      <c r="XN71" s="293"/>
      <c r="XO71" s="293"/>
      <c r="XP71" s="293"/>
      <c r="XQ71" s="293"/>
      <c r="XR71" s="293"/>
      <c r="XS71" s="293"/>
      <c r="XT71" s="293"/>
      <c r="XU71" s="293"/>
      <c r="XV71" s="293"/>
      <c r="XW71" s="293"/>
      <c r="XX71" s="293"/>
      <c r="XY71" s="293"/>
      <c r="XZ71" s="293"/>
      <c r="YA71" s="293"/>
      <c r="YB71" s="293"/>
      <c r="YC71" s="293"/>
      <c r="YD71" s="293"/>
      <c r="YE71" s="293"/>
      <c r="YF71" s="293"/>
      <c r="YG71" s="293"/>
      <c r="YH71" s="293"/>
      <c r="YI71" s="293"/>
      <c r="YJ71" s="293"/>
      <c r="YK71" s="293"/>
      <c r="YL71" s="293"/>
      <c r="YM71" s="293"/>
      <c r="YN71" s="293"/>
      <c r="YO71" s="293"/>
      <c r="YP71" s="293"/>
      <c r="YQ71" s="293"/>
      <c r="YR71" s="293"/>
      <c r="YS71" s="293"/>
      <c r="YT71" s="293"/>
      <c r="YU71" s="293"/>
      <c r="YV71" s="293"/>
      <c r="YW71" s="293"/>
      <c r="YX71" s="293"/>
      <c r="YY71" s="293"/>
      <c r="YZ71" s="293"/>
      <c r="ZA71" s="293"/>
      <c r="ZB71" s="293"/>
      <c r="ZC71" s="293"/>
      <c r="ZD71" s="293"/>
      <c r="ZE71" s="293"/>
      <c r="ZF71" s="293"/>
      <c r="ZG71" s="293"/>
      <c r="ZH71" s="293"/>
      <c r="ZI71" s="293"/>
      <c r="ZJ71" s="293"/>
      <c r="ZK71" s="293"/>
      <c r="ZL71" s="293"/>
      <c r="ZM71" s="293"/>
      <c r="ZN71" s="293"/>
      <c r="ZO71" s="293"/>
      <c r="ZP71" s="293"/>
      <c r="ZQ71" s="293"/>
      <c r="ZR71" s="293"/>
      <c r="ZS71" s="293"/>
      <c r="ZT71" s="293"/>
      <c r="ZU71" s="293"/>
      <c r="ZV71" s="293"/>
      <c r="ZW71" s="293"/>
      <c r="ZX71" s="293"/>
      <c r="ZY71" s="293"/>
      <c r="ZZ71" s="293"/>
      <c r="AAA71" s="293"/>
      <c r="AAB71" s="293"/>
      <c r="AAC71" s="293"/>
      <c r="AAD71" s="293"/>
      <c r="AAE71" s="293"/>
      <c r="AAF71" s="293"/>
      <c r="AAG71" s="293"/>
      <c r="AAH71" s="293"/>
      <c r="AAI71" s="293"/>
      <c r="AAJ71" s="293"/>
      <c r="AAK71" s="293"/>
      <c r="AAL71" s="293"/>
      <c r="AAM71" s="293"/>
      <c r="AAN71" s="293"/>
      <c r="AAO71" s="293"/>
      <c r="AAP71" s="293"/>
      <c r="AAQ71" s="293"/>
      <c r="AAR71" s="293"/>
      <c r="AAS71" s="293"/>
      <c r="AAT71" s="293"/>
      <c r="AAU71" s="293"/>
      <c r="AAV71" s="293"/>
      <c r="AAW71" s="293"/>
      <c r="AAX71" s="293"/>
      <c r="AAY71" s="293"/>
      <c r="AAZ71" s="293"/>
      <c r="ABA71" s="293"/>
      <c r="ABB71" s="293"/>
      <c r="ABC71" s="293"/>
      <c r="ABD71" s="293"/>
      <c r="ABE71" s="293"/>
      <c r="ABF71" s="293"/>
      <c r="ABG71" s="293"/>
      <c r="ABH71" s="293"/>
      <c r="ABI71" s="293"/>
      <c r="ABJ71" s="293"/>
      <c r="ABK71" s="293"/>
      <c r="ABL71" s="293"/>
      <c r="ABM71" s="293"/>
      <c r="ABN71" s="293"/>
      <c r="ABO71" s="293"/>
      <c r="ABP71" s="293"/>
      <c r="ABQ71" s="293"/>
      <c r="ABR71" s="293"/>
      <c r="ABS71" s="293"/>
      <c r="ABT71" s="293"/>
      <c r="ABU71" s="293"/>
      <c r="ABV71" s="293"/>
      <c r="ABW71" s="293"/>
      <c r="ABX71" s="293"/>
      <c r="ABY71" s="293"/>
      <c r="ABZ71" s="293"/>
      <c r="ACA71" s="293"/>
      <c r="ACB71" s="293"/>
      <c r="ACC71" s="293"/>
      <c r="ACD71" s="293"/>
      <c r="ACE71" s="293"/>
      <c r="ACF71" s="293"/>
      <c r="ACG71" s="293"/>
      <c r="ACH71" s="293"/>
      <c r="ACI71" s="293"/>
      <c r="ACJ71" s="293"/>
      <c r="ACK71" s="293"/>
      <c r="ACL71" s="293"/>
      <c r="ACM71" s="293"/>
      <c r="ACN71" s="293"/>
      <c r="ACO71" s="293"/>
      <c r="ACP71" s="293"/>
      <c r="ACQ71" s="293"/>
      <c r="ACR71" s="293"/>
      <c r="ACS71" s="293"/>
      <c r="ACT71" s="293"/>
      <c r="ACU71" s="293"/>
      <c r="ACV71" s="293"/>
      <c r="ACW71" s="293"/>
      <c r="ACX71" s="293"/>
      <c r="ACY71" s="293"/>
      <c r="ACZ71" s="293"/>
      <c r="ADA71" s="293"/>
      <c r="ADB71" s="293"/>
      <c r="ADC71" s="293"/>
      <c r="ADD71" s="293"/>
      <c r="ADE71" s="293"/>
      <c r="ADF71" s="293"/>
      <c r="ADG71" s="293"/>
      <c r="ADH71" s="293"/>
      <c r="ADI71" s="293"/>
      <c r="ADJ71" s="293"/>
      <c r="ADK71" s="293"/>
      <c r="ADL71" s="293"/>
      <c r="ADM71" s="293"/>
      <c r="ADN71" s="293"/>
      <c r="ADO71" s="293"/>
      <c r="ADP71" s="293"/>
      <c r="ADQ71" s="293"/>
      <c r="ADR71" s="293"/>
      <c r="ADS71" s="293"/>
      <c r="ADT71" s="293"/>
      <c r="ADU71" s="293"/>
      <c r="ADV71" s="293"/>
      <c r="ADW71" s="293"/>
      <c r="ADX71" s="293"/>
      <c r="ADY71" s="293"/>
      <c r="ADZ71" s="293"/>
      <c r="AEA71" s="293"/>
      <c r="AEB71" s="293"/>
      <c r="AEC71" s="293"/>
      <c r="AED71" s="293"/>
      <c r="AEE71" s="293"/>
      <c r="AEF71" s="293"/>
      <c r="AEG71" s="293"/>
      <c r="AEH71" s="293"/>
      <c r="AEI71" s="293"/>
      <c r="AEJ71" s="293"/>
      <c r="AEK71" s="293"/>
      <c r="AEL71" s="293"/>
      <c r="AEM71" s="293"/>
      <c r="AEN71" s="293"/>
      <c r="AEO71" s="293"/>
      <c r="AEP71" s="293"/>
      <c r="AEQ71" s="293"/>
      <c r="AER71" s="293"/>
      <c r="AES71" s="293"/>
      <c r="AET71" s="293"/>
      <c r="AEU71" s="293"/>
      <c r="AEV71" s="293"/>
      <c r="AEW71" s="293"/>
      <c r="AEX71" s="293"/>
      <c r="AEY71" s="293"/>
      <c r="AEZ71" s="293"/>
      <c r="AFA71" s="293"/>
      <c r="AFB71" s="293"/>
      <c r="AFC71" s="293"/>
      <c r="AFD71" s="293"/>
      <c r="AFE71" s="293"/>
      <c r="AFF71" s="293"/>
      <c r="AFG71" s="293"/>
      <c r="AFH71" s="293"/>
      <c r="AFI71" s="293"/>
      <c r="AFJ71" s="293"/>
      <c r="AFK71" s="293"/>
      <c r="AFL71" s="293"/>
      <c r="AFM71" s="293"/>
      <c r="AFN71" s="293"/>
      <c r="AFO71" s="293"/>
      <c r="AFP71" s="293"/>
      <c r="AFQ71" s="293"/>
      <c r="AFR71" s="293"/>
      <c r="AFS71" s="293"/>
      <c r="AFT71" s="293"/>
      <c r="AFU71" s="293"/>
      <c r="AFV71" s="293"/>
      <c r="AFW71" s="293"/>
      <c r="AFX71" s="293"/>
      <c r="AFY71" s="293"/>
      <c r="AFZ71" s="293"/>
      <c r="AGA71" s="293"/>
      <c r="AGB71" s="293"/>
      <c r="AGC71" s="293"/>
      <c r="AGD71" s="293"/>
      <c r="AGE71" s="293"/>
      <c r="AGF71" s="293"/>
      <c r="AGG71" s="293"/>
      <c r="AGH71" s="293"/>
      <c r="AGI71" s="293"/>
      <c r="AGJ71" s="293"/>
      <c r="AGK71" s="293"/>
      <c r="AGL71" s="293"/>
      <c r="AGM71" s="293"/>
      <c r="AGN71" s="293"/>
      <c r="AGO71" s="293"/>
      <c r="AGP71" s="293"/>
      <c r="AGQ71" s="293"/>
      <c r="AGR71" s="293"/>
      <c r="AGS71" s="293"/>
      <c r="AGT71" s="293"/>
      <c r="AGU71" s="293"/>
      <c r="AGV71" s="293"/>
      <c r="AGW71" s="293"/>
      <c r="AGX71" s="293"/>
      <c r="AGY71" s="293"/>
      <c r="AGZ71" s="293"/>
      <c r="AHA71" s="293"/>
      <c r="AHB71" s="293"/>
      <c r="AHC71" s="293"/>
      <c r="AHD71" s="293"/>
      <c r="AHE71" s="293"/>
      <c r="AHF71" s="293"/>
      <c r="AHG71" s="293"/>
      <c r="AHH71" s="293"/>
      <c r="AHI71" s="293"/>
      <c r="AHJ71" s="293"/>
      <c r="AHK71" s="293"/>
      <c r="AHL71" s="293"/>
      <c r="AHM71" s="293"/>
      <c r="AHN71" s="293"/>
      <c r="AHO71" s="293"/>
      <c r="AHP71" s="293"/>
      <c r="AHQ71" s="293"/>
      <c r="AHR71" s="293"/>
      <c r="AHS71" s="293"/>
      <c r="AHT71" s="293"/>
      <c r="AHU71" s="293"/>
      <c r="AHV71" s="293"/>
      <c r="AHW71" s="293"/>
      <c r="AHX71" s="293"/>
      <c r="AHY71" s="293"/>
      <c r="AHZ71" s="293"/>
      <c r="AIA71" s="293"/>
      <c r="AIB71" s="293"/>
      <c r="AIC71" s="293"/>
      <c r="AID71" s="293"/>
      <c r="AIE71" s="293"/>
      <c r="AIF71" s="293"/>
      <c r="AIG71" s="293"/>
      <c r="AIH71" s="293"/>
      <c r="AII71" s="293"/>
      <c r="AIJ71" s="293"/>
      <c r="AIK71" s="293"/>
      <c r="AIL71" s="293"/>
      <c r="AIM71" s="293"/>
      <c r="AIN71" s="293"/>
      <c r="AIO71" s="293"/>
      <c r="AIP71" s="293"/>
      <c r="AIQ71" s="293"/>
      <c r="AIR71" s="293"/>
      <c r="AIS71" s="293"/>
      <c r="AIT71" s="293"/>
      <c r="AIU71" s="293"/>
      <c r="AIV71" s="293"/>
      <c r="AIW71" s="293"/>
      <c r="AIX71" s="293"/>
      <c r="AIY71" s="293"/>
      <c r="AIZ71" s="293"/>
    </row>
    <row r="72" spans="1:936" s="294" customFormat="1" ht="15" customHeight="1" thickBot="1" x14ac:dyDescent="0.3">
      <c r="A72" s="219"/>
      <c r="B72" s="220"/>
      <c r="C72" s="220"/>
      <c r="D72" s="224" t="s">
        <v>77</v>
      </c>
      <c r="E72" s="224"/>
      <c r="F72" s="224"/>
      <c r="G72" s="224"/>
      <c r="H72" s="224"/>
      <c r="I72" s="224"/>
      <c r="J72" s="224"/>
      <c r="K72" s="224"/>
      <c r="L72" s="224"/>
      <c r="M72" s="64"/>
      <c r="N72" s="65">
        <f>SUMIF($M$62:$M$68,D72,$N$62:$N$68)</f>
        <v>0</v>
      </c>
      <c r="O72" s="65">
        <f>SUMIF($M$62:$M$68,D72,$O$62:$O$68)</f>
        <v>0</v>
      </c>
      <c r="P72" s="65"/>
      <c r="Q72" s="65">
        <f>SUMIF($M$62:$M$68,D72,$Q$62:$Q$68)</f>
        <v>0</v>
      </c>
      <c r="R72" s="65">
        <f>SUMIF($M$62:$M$68,D72,$R$62:$R$68)</f>
        <v>0</v>
      </c>
      <c r="S72" s="65">
        <f>SUMIF($M$62:$M$68,D72,$S$62:$S$68)</f>
        <v>0</v>
      </c>
      <c r="T72" s="118"/>
      <c r="U72" s="292"/>
      <c r="V72" s="293"/>
      <c r="W72" s="293"/>
      <c r="X72" s="293"/>
      <c r="Y72" s="293"/>
      <c r="Z72" s="293"/>
      <c r="AA72" s="293"/>
      <c r="AB72" s="293"/>
      <c r="AC72" s="293"/>
      <c r="AD72" s="293"/>
      <c r="AE72" s="293"/>
      <c r="AF72" s="293"/>
      <c r="AG72" s="293"/>
      <c r="AH72" s="293"/>
      <c r="AI72" s="293"/>
      <c r="AJ72" s="293"/>
      <c r="AK72" s="293"/>
      <c r="AL72" s="293"/>
      <c r="AM72" s="293"/>
      <c r="AN72" s="293"/>
      <c r="AO72" s="293"/>
      <c r="AP72" s="293"/>
      <c r="AQ72" s="293"/>
      <c r="AR72" s="293"/>
      <c r="AS72" s="293"/>
      <c r="AT72" s="293"/>
      <c r="AU72" s="293"/>
      <c r="AV72" s="293"/>
      <c r="AW72" s="293"/>
      <c r="AX72" s="293"/>
      <c r="AY72" s="293"/>
      <c r="AZ72" s="293"/>
      <c r="BA72" s="293"/>
      <c r="BB72" s="293"/>
      <c r="BC72" s="293"/>
      <c r="BD72" s="293"/>
      <c r="BE72" s="293"/>
      <c r="BF72" s="293"/>
      <c r="BG72" s="293"/>
      <c r="BH72" s="293"/>
      <c r="BI72" s="293"/>
      <c r="BJ72" s="293"/>
      <c r="BK72" s="293"/>
      <c r="BL72" s="293"/>
      <c r="BM72" s="293"/>
      <c r="BN72" s="293"/>
      <c r="BO72" s="293"/>
      <c r="BP72" s="293"/>
      <c r="BQ72" s="293"/>
      <c r="BR72" s="293"/>
      <c r="BS72" s="293"/>
      <c r="BT72" s="293"/>
      <c r="BU72" s="293"/>
      <c r="BV72" s="293"/>
      <c r="BW72" s="293"/>
      <c r="BX72" s="293"/>
      <c r="BY72" s="293"/>
      <c r="BZ72" s="293"/>
      <c r="CA72" s="293"/>
      <c r="CB72" s="293"/>
      <c r="CC72" s="293"/>
      <c r="CD72" s="293"/>
      <c r="CE72" s="293"/>
      <c r="CF72" s="293"/>
      <c r="CG72" s="293"/>
      <c r="CH72" s="293"/>
      <c r="CI72" s="293"/>
      <c r="CJ72" s="293"/>
      <c r="CK72" s="293"/>
      <c r="CL72" s="293"/>
      <c r="CM72" s="293"/>
      <c r="CN72" s="293"/>
      <c r="CO72" s="293"/>
      <c r="CP72" s="293"/>
      <c r="CQ72" s="293"/>
      <c r="CR72" s="293"/>
      <c r="CS72" s="293"/>
      <c r="CT72" s="293"/>
      <c r="CU72" s="293"/>
      <c r="CV72" s="293"/>
      <c r="CW72" s="293"/>
      <c r="CX72" s="293"/>
      <c r="CY72" s="293"/>
      <c r="CZ72" s="293"/>
      <c r="DA72" s="293"/>
      <c r="DB72" s="293"/>
      <c r="DC72" s="293"/>
      <c r="DD72" s="293"/>
      <c r="DE72" s="293"/>
      <c r="DF72" s="293"/>
      <c r="DG72" s="293"/>
      <c r="DH72" s="293"/>
      <c r="DI72" s="293"/>
      <c r="DJ72" s="293"/>
      <c r="DK72" s="293"/>
      <c r="DL72" s="293"/>
      <c r="DM72" s="293"/>
      <c r="DN72" s="293"/>
      <c r="DO72" s="293"/>
      <c r="DP72" s="293"/>
      <c r="DQ72" s="293"/>
      <c r="DR72" s="293"/>
      <c r="DS72" s="293"/>
      <c r="DT72" s="293"/>
      <c r="DU72" s="293"/>
      <c r="DV72" s="293"/>
      <c r="DW72" s="293"/>
      <c r="DX72" s="293"/>
      <c r="DY72" s="293"/>
      <c r="DZ72" s="293"/>
      <c r="EA72" s="293"/>
      <c r="EB72" s="293"/>
      <c r="EC72" s="293"/>
      <c r="ED72" s="293"/>
      <c r="EE72" s="293"/>
      <c r="EF72" s="293"/>
      <c r="EG72" s="293"/>
      <c r="EH72" s="293"/>
      <c r="EI72" s="293"/>
      <c r="EJ72" s="293"/>
      <c r="EK72" s="293"/>
      <c r="EL72" s="293"/>
      <c r="EM72" s="293"/>
      <c r="EN72" s="293"/>
      <c r="EO72" s="293"/>
      <c r="EP72" s="293"/>
      <c r="EQ72" s="293"/>
      <c r="ER72" s="293"/>
      <c r="ES72" s="293"/>
      <c r="ET72" s="293"/>
      <c r="EU72" s="293"/>
      <c r="EV72" s="293"/>
      <c r="EW72" s="293"/>
      <c r="EX72" s="293"/>
      <c r="EY72" s="293"/>
      <c r="EZ72" s="293"/>
      <c r="FA72" s="293"/>
      <c r="FB72" s="293"/>
      <c r="FC72" s="293"/>
      <c r="FD72" s="293"/>
      <c r="FE72" s="293"/>
      <c r="FF72" s="293"/>
      <c r="FG72" s="293"/>
      <c r="FH72" s="293"/>
      <c r="FI72" s="293"/>
      <c r="FJ72" s="293"/>
      <c r="FK72" s="293"/>
      <c r="FL72" s="293"/>
      <c r="FM72" s="293"/>
      <c r="FN72" s="293"/>
      <c r="FO72" s="293"/>
      <c r="FP72" s="293"/>
      <c r="FQ72" s="293"/>
      <c r="FR72" s="293"/>
      <c r="FS72" s="293"/>
      <c r="FT72" s="293"/>
      <c r="FU72" s="293"/>
      <c r="FV72" s="293"/>
      <c r="FW72" s="293"/>
      <c r="FX72" s="293"/>
      <c r="FY72" s="293"/>
      <c r="FZ72" s="293"/>
      <c r="GA72" s="293"/>
      <c r="GB72" s="293"/>
      <c r="GC72" s="293"/>
      <c r="GD72" s="293"/>
      <c r="GE72" s="293"/>
      <c r="GF72" s="293"/>
      <c r="GG72" s="293"/>
      <c r="GH72" s="293"/>
      <c r="GI72" s="293"/>
      <c r="GJ72" s="293"/>
      <c r="GK72" s="293"/>
      <c r="GL72" s="293"/>
      <c r="GM72" s="293"/>
      <c r="GN72" s="293"/>
      <c r="GO72" s="293"/>
      <c r="GP72" s="293"/>
      <c r="GQ72" s="293"/>
      <c r="GR72" s="293"/>
      <c r="GS72" s="293"/>
      <c r="GT72" s="293"/>
      <c r="GU72" s="293"/>
      <c r="GV72" s="293"/>
      <c r="GW72" s="293"/>
      <c r="GX72" s="293"/>
      <c r="GY72" s="293"/>
      <c r="GZ72" s="293"/>
      <c r="HA72" s="293"/>
      <c r="HB72" s="293"/>
      <c r="HC72" s="293"/>
      <c r="HD72" s="293"/>
      <c r="HE72" s="293"/>
      <c r="HF72" s="293"/>
      <c r="HG72" s="293"/>
      <c r="HH72" s="293"/>
      <c r="HI72" s="293"/>
      <c r="HJ72" s="293"/>
      <c r="HK72" s="293"/>
      <c r="HL72" s="293"/>
      <c r="HM72" s="293"/>
      <c r="HN72" s="293"/>
      <c r="HO72" s="293"/>
      <c r="HP72" s="293"/>
      <c r="HQ72" s="293"/>
      <c r="HR72" s="293"/>
      <c r="HS72" s="293"/>
      <c r="HT72" s="293"/>
      <c r="HU72" s="293"/>
      <c r="HV72" s="293"/>
      <c r="HW72" s="293"/>
      <c r="HX72" s="293"/>
      <c r="HY72" s="293"/>
      <c r="HZ72" s="293"/>
      <c r="IA72" s="293"/>
      <c r="IB72" s="293"/>
      <c r="IC72" s="293"/>
      <c r="ID72" s="293"/>
      <c r="IE72" s="293"/>
      <c r="IF72" s="293"/>
      <c r="IG72" s="293"/>
      <c r="IH72" s="293"/>
      <c r="II72" s="293"/>
      <c r="IJ72" s="293"/>
      <c r="IK72" s="293"/>
      <c r="IL72" s="293"/>
      <c r="IM72" s="293"/>
      <c r="IN72" s="293"/>
      <c r="IO72" s="293"/>
      <c r="IP72" s="293"/>
      <c r="IQ72" s="293"/>
      <c r="IR72" s="293"/>
      <c r="IS72" s="293"/>
      <c r="IT72" s="293"/>
      <c r="IU72" s="293"/>
      <c r="IV72" s="293"/>
      <c r="IW72" s="293"/>
      <c r="IX72" s="293"/>
      <c r="IY72" s="293"/>
      <c r="IZ72" s="293"/>
      <c r="JA72" s="293"/>
      <c r="JB72" s="293"/>
      <c r="JC72" s="293"/>
      <c r="JD72" s="293"/>
      <c r="JE72" s="293"/>
      <c r="JF72" s="293"/>
      <c r="JG72" s="293"/>
      <c r="JH72" s="293"/>
      <c r="JI72" s="293"/>
      <c r="JJ72" s="293"/>
      <c r="JK72" s="293"/>
      <c r="JL72" s="293"/>
      <c r="JM72" s="293"/>
      <c r="JN72" s="293"/>
      <c r="JO72" s="293"/>
      <c r="JP72" s="293"/>
      <c r="JQ72" s="293"/>
      <c r="JR72" s="293"/>
      <c r="JS72" s="293"/>
      <c r="JT72" s="293"/>
      <c r="JU72" s="293"/>
      <c r="JV72" s="293"/>
      <c r="JW72" s="293"/>
      <c r="JX72" s="293"/>
      <c r="JY72" s="293"/>
      <c r="JZ72" s="293"/>
      <c r="KA72" s="293"/>
      <c r="KB72" s="293"/>
      <c r="KC72" s="293"/>
      <c r="KD72" s="293"/>
      <c r="KE72" s="293"/>
      <c r="KF72" s="293"/>
      <c r="KG72" s="293"/>
      <c r="KH72" s="293"/>
      <c r="KI72" s="293"/>
      <c r="KJ72" s="293"/>
      <c r="KK72" s="293"/>
      <c r="KL72" s="293"/>
      <c r="KM72" s="293"/>
      <c r="KN72" s="293"/>
      <c r="KO72" s="293"/>
      <c r="KP72" s="293"/>
      <c r="KQ72" s="293"/>
      <c r="KR72" s="293"/>
      <c r="KS72" s="293"/>
      <c r="KT72" s="293"/>
      <c r="KU72" s="293"/>
      <c r="KV72" s="293"/>
      <c r="KW72" s="293"/>
      <c r="KX72" s="293"/>
      <c r="KY72" s="293"/>
      <c r="KZ72" s="293"/>
      <c r="LA72" s="293"/>
      <c r="LB72" s="293"/>
      <c r="LC72" s="293"/>
      <c r="LD72" s="293"/>
      <c r="LE72" s="293"/>
      <c r="LF72" s="293"/>
      <c r="LG72" s="293"/>
      <c r="LH72" s="293"/>
      <c r="LI72" s="293"/>
      <c r="LJ72" s="293"/>
      <c r="LK72" s="293"/>
      <c r="LL72" s="293"/>
      <c r="LM72" s="293"/>
      <c r="LN72" s="293"/>
      <c r="LO72" s="293"/>
      <c r="LP72" s="293"/>
      <c r="LQ72" s="293"/>
      <c r="LR72" s="293"/>
      <c r="LS72" s="293"/>
      <c r="LT72" s="293"/>
      <c r="LU72" s="293"/>
      <c r="LV72" s="293"/>
      <c r="LW72" s="293"/>
      <c r="LX72" s="293"/>
      <c r="LY72" s="293"/>
      <c r="LZ72" s="293"/>
      <c r="MA72" s="293"/>
      <c r="MB72" s="293"/>
      <c r="MC72" s="293"/>
      <c r="MD72" s="293"/>
      <c r="ME72" s="293"/>
      <c r="MF72" s="293"/>
      <c r="MG72" s="293"/>
      <c r="MH72" s="293"/>
      <c r="MI72" s="293"/>
      <c r="MJ72" s="293"/>
      <c r="MK72" s="293"/>
      <c r="ML72" s="293"/>
      <c r="MM72" s="293"/>
      <c r="MN72" s="293"/>
      <c r="MO72" s="293"/>
      <c r="MP72" s="293"/>
      <c r="MQ72" s="293"/>
      <c r="MR72" s="293"/>
      <c r="MS72" s="293"/>
      <c r="MT72" s="293"/>
      <c r="MU72" s="293"/>
      <c r="MV72" s="293"/>
      <c r="MW72" s="293"/>
      <c r="MX72" s="293"/>
      <c r="MY72" s="293"/>
      <c r="MZ72" s="293"/>
      <c r="NA72" s="293"/>
      <c r="NB72" s="293"/>
      <c r="NC72" s="293"/>
      <c r="ND72" s="293"/>
      <c r="NE72" s="293"/>
      <c r="NF72" s="293"/>
      <c r="NG72" s="293"/>
      <c r="NH72" s="293"/>
      <c r="NI72" s="293"/>
      <c r="NJ72" s="293"/>
      <c r="NK72" s="293"/>
      <c r="NL72" s="293"/>
      <c r="NM72" s="293"/>
      <c r="NN72" s="293"/>
      <c r="NO72" s="293"/>
      <c r="NP72" s="293"/>
      <c r="NQ72" s="293"/>
      <c r="NR72" s="293"/>
      <c r="NS72" s="293"/>
      <c r="NT72" s="293"/>
      <c r="NU72" s="293"/>
      <c r="NV72" s="293"/>
      <c r="NW72" s="293"/>
      <c r="NX72" s="293"/>
      <c r="NY72" s="293"/>
      <c r="NZ72" s="293"/>
      <c r="OA72" s="293"/>
      <c r="OB72" s="293"/>
      <c r="OC72" s="293"/>
      <c r="OD72" s="293"/>
      <c r="OE72" s="293"/>
      <c r="OF72" s="293"/>
      <c r="OG72" s="293"/>
      <c r="OH72" s="293"/>
      <c r="OI72" s="293"/>
      <c r="OJ72" s="293"/>
      <c r="OK72" s="293"/>
      <c r="OL72" s="293"/>
      <c r="OM72" s="293"/>
      <c r="ON72" s="293"/>
      <c r="OO72" s="293"/>
      <c r="OP72" s="293"/>
      <c r="OQ72" s="293"/>
      <c r="OR72" s="293"/>
      <c r="OS72" s="293"/>
      <c r="OT72" s="293"/>
      <c r="OU72" s="293"/>
      <c r="OV72" s="293"/>
      <c r="OW72" s="293"/>
      <c r="OX72" s="293"/>
      <c r="OY72" s="293"/>
      <c r="OZ72" s="293"/>
      <c r="PA72" s="293"/>
      <c r="PB72" s="293"/>
      <c r="PC72" s="293"/>
      <c r="PD72" s="293"/>
      <c r="PE72" s="293"/>
      <c r="PF72" s="293"/>
      <c r="PG72" s="293"/>
      <c r="PH72" s="293"/>
      <c r="PI72" s="293"/>
      <c r="PJ72" s="293"/>
      <c r="PK72" s="293"/>
      <c r="PL72" s="293"/>
      <c r="PM72" s="293"/>
      <c r="PN72" s="293"/>
      <c r="PO72" s="293"/>
      <c r="PP72" s="293"/>
      <c r="PQ72" s="293"/>
      <c r="PR72" s="293"/>
      <c r="PS72" s="293"/>
      <c r="PT72" s="293"/>
      <c r="PU72" s="293"/>
      <c r="PV72" s="293"/>
      <c r="PW72" s="293"/>
      <c r="PX72" s="293"/>
      <c r="PY72" s="293"/>
      <c r="PZ72" s="293"/>
      <c r="QA72" s="293"/>
      <c r="QB72" s="293"/>
      <c r="QC72" s="293"/>
      <c r="QD72" s="293"/>
      <c r="QE72" s="293"/>
      <c r="QF72" s="293"/>
      <c r="QG72" s="293"/>
      <c r="QH72" s="293"/>
      <c r="QI72" s="293"/>
      <c r="QJ72" s="293"/>
      <c r="QK72" s="293"/>
      <c r="QL72" s="293"/>
      <c r="QM72" s="293"/>
      <c r="QN72" s="293"/>
      <c r="QO72" s="293"/>
      <c r="QP72" s="293"/>
      <c r="QQ72" s="293"/>
      <c r="QR72" s="293"/>
      <c r="QS72" s="293"/>
      <c r="QT72" s="293"/>
      <c r="QU72" s="293"/>
      <c r="QV72" s="293"/>
      <c r="QW72" s="293"/>
      <c r="QX72" s="293"/>
      <c r="QY72" s="293"/>
      <c r="QZ72" s="293"/>
      <c r="RA72" s="293"/>
      <c r="RB72" s="293"/>
      <c r="RC72" s="293"/>
      <c r="RD72" s="293"/>
      <c r="RE72" s="293"/>
      <c r="RF72" s="293"/>
      <c r="RG72" s="293"/>
      <c r="RH72" s="293"/>
      <c r="RI72" s="293"/>
      <c r="RJ72" s="293"/>
      <c r="RK72" s="293"/>
      <c r="RL72" s="293"/>
      <c r="RM72" s="293"/>
      <c r="RN72" s="293"/>
      <c r="RO72" s="293"/>
      <c r="RP72" s="293"/>
      <c r="RQ72" s="293"/>
      <c r="RR72" s="293"/>
      <c r="RS72" s="293"/>
      <c r="RT72" s="293"/>
      <c r="RU72" s="293"/>
      <c r="RV72" s="293"/>
      <c r="RW72" s="293"/>
      <c r="RX72" s="293"/>
      <c r="RY72" s="293"/>
      <c r="RZ72" s="293"/>
      <c r="SA72" s="293"/>
      <c r="SB72" s="293"/>
      <c r="SC72" s="293"/>
      <c r="SD72" s="293"/>
      <c r="SE72" s="293"/>
      <c r="SF72" s="293"/>
      <c r="SG72" s="293"/>
      <c r="SH72" s="293"/>
      <c r="SI72" s="293"/>
      <c r="SJ72" s="293"/>
      <c r="SK72" s="293"/>
      <c r="SL72" s="293"/>
      <c r="SM72" s="293"/>
      <c r="SN72" s="293"/>
      <c r="SO72" s="293"/>
      <c r="SP72" s="293"/>
      <c r="SQ72" s="293"/>
      <c r="SR72" s="293"/>
      <c r="SS72" s="293"/>
      <c r="ST72" s="293"/>
      <c r="SU72" s="293"/>
      <c r="SV72" s="293"/>
      <c r="SW72" s="293"/>
      <c r="SX72" s="293"/>
      <c r="SY72" s="293"/>
      <c r="SZ72" s="293"/>
      <c r="TA72" s="293"/>
      <c r="TB72" s="293"/>
      <c r="TC72" s="293"/>
      <c r="TD72" s="293"/>
      <c r="TE72" s="293"/>
      <c r="TF72" s="293"/>
      <c r="TG72" s="293"/>
      <c r="TH72" s="293"/>
      <c r="TI72" s="293"/>
      <c r="TJ72" s="293"/>
      <c r="TK72" s="293"/>
      <c r="TL72" s="293"/>
      <c r="TM72" s="293"/>
      <c r="TN72" s="293"/>
      <c r="TO72" s="293"/>
      <c r="TP72" s="293"/>
      <c r="TQ72" s="293"/>
      <c r="TR72" s="293"/>
      <c r="TS72" s="293"/>
      <c r="TT72" s="293"/>
      <c r="TU72" s="293"/>
      <c r="TV72" s="293"/>
      <c r="TW72" s="293"/>
      <c r="TX72" s="293"/>
      <c r="TY72" s="293"/>
      <c r="TZ72" s="293"/>
      <c r="UA72" s="293"/>
      <c r="UB72" s="293"/>
      <c r="UC72" s="293"/>
      <c r="UD72" s="293"/>
      <c r="UE72" s="293"/>
      <c r="UF72" s="293"/>
      <c r="UG72" s="293"/>
      <c r="UH72" s="293"/>
      <c r="UI72" s="293"/>
      <c r="UJ72" s="293"/>
      <c r="UK72" s="293"/>
      <c r="UL72" s="293"/>
      <c r="UM72" s="293"/>
      <c r="UN72" s="293"/>
      <c r="UO72" s="293"/>
      <c r="UP72" s="293"/>
      <c r="UQ72" s="293"/>
      <c r="UR72" s="293"/>
      <c r="US72" s="293"/>
      <c r="UT72" s="293"/>
      <c r="UU72" s="293"/>
      <c r="UV72" s="293"/>
      <c r="UW72" s="293"/>
      <c r="UX72" s="293"/>
      <c r="UY72" s="293"/>
      <c r="UZ72" s="293"/>
      <c r="VA72" s="293"/>
      <c r="VB72" s="293"/>
      <c r="VC72" s="293"/>
      <c r="VD72" s="293"/>
      <c r="VE72" s="293"/>
      <c r="VF72" s="293"/>
      <c r="VG72" s="293"/>
      <c r="VH72" s="293"/>
      <c r="VI72" s="293"/>
      <c r="VJ72" s="293"/>
      <c r="VK72" s="293"/>
      <c r="VL72" s="293"/>
      <c r="VM72" s="293"/>
      <c r="VN72" s="293"/>
      <c r="VO72" s="293"/>
      <c r="VP72" s="293"/>
      <c r="VQ72" s="293"/>
      <c r="VR72" s="293"/>
      <c r="VS72" s="293"/>
      <c r="VT72" s="293"/>
      <c r="VU72" s="293"/>
      <c r="VV72" s="293"/>
      <c r="VW72" s="293"/>
      <c r="VX72" s="293"/>
      <c r="VY72" s="293"/>
      <c r="VZ72" s="293"/>
      <c r="WA72" s="293"/>
      <c r="WB72" s="293"/>
      <c r="WC72" s="293"/>
      <c r="WD72" s="293"/>
      <c r="WE72" s="293"/>
      <c r="WF72" s="293"/>
      <c r="WG72" s="293"/>
      <c r="WH72" s="293"/>
      <c r="WI72" s="293"/>
      <c r="WJ72" s="293"/>
      <c r="WK72" s="293"/>
      <c r="WL72" s="293"/>
      <c r="WM72" s="293"/>
      <c r="WN72" s="293"/>
      <c r="WO72" s="293"/>
      <c r="WP72" s="293"/>
      <c r="WQ72" s="293"/>
      <c r="WR72" s="293"/>
      <c r="WS72" s="293"/>
      <c r="WT72" s="293"/>
      <c r="WU72" s="293"/>
      <c r="WV72" s="293"/>
      <c r="WW72" s="293"/>
      <c r="WX72" s="293"/>
      <c r="WY72" s="293"/>
      <c r="WZ72" s="293"/>
      <c r="XA72" s="293"/>
      <c r="XB72" s="293"/>
      <c r="XC72" s="293"/>
      <c r="XD72" s="293"/>
      <c r="XE72" s="293"/>
      <c r="XF72" s="293"/>
      <c r="XG72" s="293"/>
      <c r="XH72" s="293"/>
      <c r="XI72" s="293"/>
      <c r="XJ72" s="293"/>
      <c r="XK72" s="293"/>
      <c r="XL72" s="293"/>
      <c r="XM72" s="293"/>
      <c r="XN72" s="293"/>
      <c r="XO72" s="293"/>
      <c r="XP72" s="293"/>
      <c r="XQ72" s="293"/>
      <c r="XR72" s="293"/>
      <c r="XS72" s="293"/>
      <c r="XT72" s="293"/>
      <c r="XU72" s="293"/>
      <c r="XV72" s="293"/>
      <c r="XW72" s="293"/>
      <c r="XX72" s="293"/>
      <c r="XY72" s="293"/>
      <c r="XZ72" s="293"/>
      <c r="YA72" s="293"/>
      <c r="YB72" s="293"/>
      <c r="YC72" s="293"/>
      <c r="YD72" s="293"/>
      <c r="YE72" s="293"/>
      <c r="YF72" s="293"/>
      <c r="YG72" s="293"/>
      <c r="YH72" s="293"/>
      <c r="YI72" s="293"/>
      <c r="YJ72" s="293"/>
      <c r="YK72" s="293"/>
      <c r="YL72" s="293"/>
      <c r="YM72" s="293"/>
      <c r="YN72" s="293"/>
      <c r="YO72" s="293"/>
      <c r="YP72" s="293"/>
      <c r="YQ72" s="293"/>
      <c r="YR72" s="293"/>
      <c r="YS72" s="293"/>
      <c r="YT72" s="293"/>
      <c r="YU72" s="293"/>
      <c r="YV72" s="293"/>
      <c r="YW72" s="293"/>
      <c r="YX72" s="293"/>
      <c r="YY72" s="293"/>
      <c r="YZ72" s="293"/>
      <c r="ZA72" s="293"/>
      <c r="ZB72" s="293"/>
      <c r="ZC72" s="293"/>
      <c r="ZD72" s="293"/>
      <c r="ZE72" s="293"/>
      <c r="ZF72" s="293"/>
      <c r="ZG72" s="293"/>
      <c r="ZH72" s="293"/>
      <c r="ZI72" s="293"/>
      <c r="ZJ72" s="293"/>
      <c r="ZK72" s="293"/>
      <c r="ZL72" s="293"/>
      <c r="ZM72" s="293"/>
      <c r="ZN72" s="293"/>
      <c r="ZO72" s="293"/>
      <c r="ZP72" s="293"/>
      <c r="ZQ72" s="293"/>
      <c r="ZR72" s="293"/>
      <c r="ZS72" s="293"/>
      <c r="ZT72" s="293"/>
      <c r="ZU72" s="293"/>
      <c r="ZV72" s="293"/>
      <c r="ZW72" s="293"/>
      <c r="ZX72" s="293"/>
      <c r="ZY72" s="293"/>
      <c r="ZZ72" s="293"/>
      <c r="AAA72" s="293"/>
      <c r="AAB72" s="293"/>
      <c r="AAC72" s="293"/>
      <c r="AAD72" s="293"/>
      <c r="AAE72" s="293"/>
      <c r="AAF72" s="293"/>
      <c r="AAG72" s="293"/>
      <c r="AAH72" s="293"/>
      <c r="AAI72" s="293"/>
      <c r="AAJ72" s="293"/>
      <c r="AAK72" s="293"/>
      <c r="AAL72" s="293"/>
      <c r="AAM72" s="293"/>
      <c r="AAN72" s="293"/>
      <c r="AAO72" s="293"/>
      <c r="AAP72" s="293"/>
      <c r="AAQ72" s="293"/>
      <c r="AAR72" s="293"/>
      <c r="AAS72" s="293"/>
      <c r="AAT72" s="293"/>
      <c r="AAU72" s="293"/>
      <c r="AAV72" s="293"/>
      <c r="AAW72" s="293"/>
      <c r="AAX72" s="293"/>
      <c r="AAY72" s="293"/>
      <c r="AAZ72" s="293"/>
      <c r="ABA72" s="293"/>
      <c r="ABB72" s="293"/>
      <c r="ABC72" s="293"/>
      <c r="ABD72" s="293"/>
      <c r="ABE72" s="293"/>
      <c r="ABF72" s="293"/>
      <c r="ABG72" s="293"/>
      <c r="ABH72" s="293"/>
      <c r="ABI72" s="293"/>
      <c r="ABJ72" s="293"/>
      <c r="ABK72" s="293"/>
      <c r="ABL72" s="293"/>
      <c r="ABM72" s="293"/>
      <c r="ABN72" s="293"/>
      <c r="ABO72" s="293"/>
      <c r="ABP72" s="293"/>
      <c r="ABQ72" s="293"/>
      <c r="ABR72" s="293"/>
      <c r="ABS72" s="293"/>
      <c r="ABT72" s="293"/>
      <c r="ABU72" s="293"/>
      <c r="ABV72" s="293"/>
      <c r="ABW72" s="293"/>
      <c r="ABX72" s="293"/>
      <c r="ABY72" s="293"/>
      <c r="ABZ72" s="293"/>
      <c r="ACA72" s="293"/>
      <c r="ACB72" s="293"/>
      <c r="ACC72" s="293"/>
      <c r="ACD72" s="293"/>
      <c r="ACE72" s="293"/>
      <c r="ACF72" s="293"/>
      <c r="ACG72" s="293"/>
      <c r="ACH72" s="293"/>
      <c r="ACI72" s="293"/>
      <c r="ACJ72" s="293"/>
      <c r="ACK72" s="293"/>
      <c r="ACL72" s="293"/>
      <c r="ACM72" s="293"/>
      <c r="ACN72" s="293"/>
      <c r="ACO72" s="293"/>
      <c r="ACP72" s="293"/>
      <c r="ACQ72" s="293"/>
      <c r="ACR72" s="293"/>
      <c r="ACS72" s="293"/>
      <c r="ACT72" s="293"/>
      <c r="ACU72" s="293"/>
      <c r="ACV72" s="293"/>
      <c r="ACW72" s="293"/>
      <c r="ACX72" s="293"/>
      <c r="ACY72" s="293"/>
      <c r="ACZ72" s="293"/>
      <c r="ADA72" s="293"/>
      <c r="ADB72" s="293"/>
      <c r="ADC72" s="293"/>
      <c r="ADD72" s="293"/>
      <c r="ADE72" s="293"/>
      <c r="ADF72" s="293"/>
      <c r="ADG72" s="293"/>
      <c r="ADH72" s="293"/>
      <c r="ADI72" s="293"/>
      <c r="ADJ72" s="293"/>
      <c r="ADK72" s="293"/>
      <c r="ADL72" s="293"/>
      <c r="ADM72" s="293"/>
      <c r="ADN72" s="293"/>
      <c r="ADO72" s="293"/>
      <c r="ADP72" s="293"/>
      <c r="ADQ72" s="293"/>
      <c r="ADR72" s="293"/>
      <c r="ADS72" s="293"/>
      <c r="ADT72" s="293"/>
      <c r="ADU72" s="293"/>
      <c r="ADV72" s="293"/>
      <c r="ADW72" s="293"/>
      <c r="ADX72" s="293"/>
      <c r="ADY72" s="293"/>
      <c r="ADZ72" s="293"/>
      <c r="AEA72" s="293"/>
      <c r="AEB72" s="293"/>
      <c r="AEC72" s="293"/>
      <c r="AED72" s="293"/>
      <c r="AEE72" s="293"/>
      <c r="AEF72" s="293"/>
      <c r="AEG72" s="293"/>
      <c r="AEH72" s="293"/>
      <c r="AEI72" s="293"/>
      <c r="AEJ72" s="293"/>
      <c r="AEK72" s="293"/>
      <c r="AEL72" s="293"/>
      <c r="AEM72" s="293"/>
      <c r="AEN72" s="293"/>
      <c r="AEO72" s="293"/>
      <c r="AEP72" s="293"/>
      <c r="AEQ72" s="293"/>
      <c r="AER72" s="293"/>
      <c r="AES72" s="293"/>
      <c r="AET72" s="293"/>
      <c r="AEU72" s="293"/>
      <c r="AEV72" s="293"/>
      <c r="AEW72" s="293"/>
      <c r="AEX72" s="293"/>
      <c r="AEY72" s="293"/>
      <c r="AEZ72" s="293"/>
      <c r="AFA72" s="293"/>
      <c r="AFB72" s="293"/>
      <c r="AFC72" s="293"/>
      <c r="AFD72" s="293"/>
      <c r="AFE72" s="293"/>
      <c r="AFF72" s="293"/>
      <c r="AFG72" s="293"/>
      <c r="AFH72" s="293"/>
      <c r="AFI72" s="293"/>
      <c r="AFJ72" s="293"/>
      <c r="AFK72" s="293"/>
      <c r="AFL72" s="293"/>
      <c r="AFM72" s="293"/>
      <c r="AFN72" s="293"/>
      <c r="AFO72" s="293"/>
      <c r="AFP72" s="293"/>
      <c r="AFQ72" s="293"/>
      <c r="AFR72" s="293"/>
      <c r="AFS72" s="293"/>
      <c r="AFT72" s="293"/>
      <c r="AFU72" s="293"/>
      <c r="AFV72" s="293"/>
      <c r="AFW72" s="293"/>
      <c r="AFX72" s="293"/>
      <c r="AFY72" s="293"/>
      <c r="AFZ72" s="293"/>
      <c r="AGA72" s="293"/>
      <c r="AGB72" s="293"/>
      <c r="AGC72" s="293"/>
      <c r="AGD72" s="293"/>
      <c r="AGE72" s="293"/>
      <c r="AGF72" s="293"/>
      <c r="AGG72" s="293"/>
      <c r="AGH72" s="293"/>
      <c r="AGI72" s="293"/>
      <c r="AGJ72" s="293"/>
      <c r="AGK72" s="293"/>
      <c r="AGL72" s="293"/>
      <c r="AGM72" s="293"/>
      <c r="AGN72" s="293"/>
      <c r="AGO72" s="293"/>
      <c r="AGP72" s="293"/>
      <c r="AGQ72" s="293"/>
      <c r="AGR72" s="293"/>
      <c r="AGS72" s="293"/>
      <c r="AGT72" s="293"/>
      <c r="AGU72" s="293"/>
      <c r="AGV72" s="293"/>
      <c r="AGW72" s="293"/>
      <c r="AGX72" s="293"/>
      <c r="AGY72" s="293"/>
      <c r="AGZ72" s="293"/>
      <c r="AHA72" s="293"/>
      <c r="AHB72" s="293"/>
      <c r="AHC72" s="293"/>
      <c r="AHD72" s="293"/>
      <c r="AHE72" s="293"/>
      <c r="AHF72" s="293"/>
      <c r="AHG72" s="293"/>
      <c r="AHH72" s="293"/>
      <c r="AHI72" s="293"/>
      <c r="AHJ72" s="293"/>
      <c r="AHK72" s="293"/>
      <c r="AHL72" s="293"/>
      <c r="AHM72" s="293"/>
      <c r="AHN72" s="293"/>
      <c r="AHO72" s="293"/>
      <c r="AHP72" s="293"/>
      <c r="AHQ72" s="293"/>
      <c r="AHR72" s="293"/>
      <c r="AHS72" s="293"/>
      <c r="AHT72" s="293"/>
      <c r="AHU72" s="293"/>
      <c r="AHV72" s="293"/>
      <c r="AHW72" s="293"/>
      <c r="AHX72" s="293"/>
      <c r="AHY72" s="293"/>
      <c r="AHZ72" s="293"/>
      <c r="AIA72" s="293"/>
      <c r="AIB72" s="293"/>
      <c r="AIC72" s="293"/>
      <c r="AID72" s="293"/>
      <c r="AIE72" s="293"/>
      <c r="AIF72" s="293"/>
      <c r="AIG72" s="293"/>
      <c r="AIH72" s="293"/>
      <c r="AII72" s="293"/>
      <c r="AIJ72" s="293"/>
      <c r="AIK72" s="293"/>
      <c r="AIL72" s="293"/>
      <c r="AIM72" s="293"/>
      <c r="AIN72" s="293"/>
      <c r="AIO72" s="293"/>
      <c r="AIP72" s="293"/>
      <c r="AIQ72" s="293"/>
      <c r="AIR72" s="293"/>
      <c r="AIS72" s="293"/>
      <c r="AIT72" s="293"/>
      <c r="AIU72" s="293"/>
      <c r="AIV72" s="293"/>
      <c r="AIW72" s="293"/>
      <c r="AIX72" s="293"/>
      <c r="AIY72" s="293"/>
      <c r="AIZ72" s="293"/>
    </row>
    <row r="73" spans="1:936" s="300" customFormat="1" ht="77.25" customHeight="1" outlineLevel="1" x14ac:dyDescent="0.25">
      <c r="A73" s="152">
        <v>41</v>
      </c>
      <c r="B73" s="181" t="s">
        <v>160</v>
      </c>
      <c r="C73" s="182" t="s">
        <v>161</v>
      </c>
      <c r="D73" s="182" t="s">
        <v>99</v>
      </c>
      <c r="E73" s="182"/>
      <c r="F73" s="182"/>
      <c r="G73" s="182"/>
      <c r="H73" s="182"/>
      <c r="I73" s="182"/>
      <c r="J73" s="182"/>
      <c r="K73" s="182" t="s">
        <v>351</v>
      </c>
      <c r="L73" s="182" t="s">
        <v>162</v>
      </c>
      <c r="M73" s="185" t="s">
        <v>57</v>
      </c>
      <c r="N73" s="26">
        <v>361332</v>
      </c>
      <c r="O73" s="26">
        <v>361332</v>
      </c>
      <c r="P73" s="29">
        <v>7.7700000000000005E-2</v>
      </c>
      <c r="Q73" s="26">
        <f>162402.753184719+8510000/490.37+(1000000+1000000+500000)/395.19+10099.73+2000000/388.21</f>
        <v>201334.64770562557</v>
      </c>
      <c r="R73" s="26">
        <f>187530</f>
        <v>187530</v>
      </c>
      <c r="S73" s="166">
        <f>O73-Q73</f>
        <v>159997.35229437443</v>
      </c>
      <c r="T73" s="114" t="s">
        <v>163</v>
      </c>
      <c r="U73" s="298"/>
      <c r="V73" s="299"/>
      <c r="W73" s="299"/>
      <c r="X73" s="299"/>
      <c r="Y73" s="299"/>
      <c r="Z73" s="299"/>
      <c r="AA73" s="299"/>
      <c r="AB73" s="299"/>
      <c r="AC73" s="299"/>
      <c r="AD73" s="299"/>
      <c r="AE73" s="299"/>
      <c r="AF73" s="299"/>
      <c r="AG73" s="299"/>
      <c r="AH73" s="299"/>
      <c r="AI73" s="299"/>
      <c r="AJ73" s="299"/>
      <c r="AK73" s="299"/>
      <c r="AL73" s="299"/>
      <c r="AM73" s="299"/>
      <c r="AN73" s="299"/>
      <c r="AO73" s="299"/>
      <c r="AP73" s="299"/>
      <c r="AQ73" s="299"/>
      <c r="AR73" s="299"/>
      <c r="AS73" s="299"/>
      <c r="AT73" s="299"/>
      <c r="AU73" s="299"/>
      <c r="AV73" s="299"/>
      <c r="AW73" s="299"/>
      <c r="AX73" s="299"/>
      <c r="AY73" s="299"/>
      <c r="AZ73" s="299"/>
      <c r="BA73" s="299"/>
      <c r="BB73" s="299"/>
      <c r="BC73" s="299"/>
      <c r="BD73" s="299"/>
      <c r="BE73" s="299"/>
      <c r="BF73" s="299"/>
      <c r="BG73" s="299"/>
      <c r="BH73" s="299"/>
      <c r="BI73" s="299"/>
      <c r="BJ73" s="299"/>
      <c r="BK73" s="299"/>
      <c r="BL73" s="299"/>
      <c r="BM73" s="299"/>
      <c r="BN73" s="299"/>
      <c r="BO73" s="299"/>
      <c r="BP73" s="299"/>
      <c r="BQ73" s="299"/>
      <c r="BR73" s="299"/>
      <c r="BS73" s="299"/>
      <c r="BT73" s="299"/>
      <c r="BU73" s="299"/>
      <c r="BV73" s="299"/>
      <c r="BW73" s="299"/>
      <c r="BX73" s="299"/>
      <c r="BY73" s="299"/>
      <c r="BZ73" s="299"/>
      <c r="CA73" s="299"/>
      <c r="CB73" s="299"/>
      <c r="CC73" s="299"/>
      <c r="CD73" s="299"/>
      <c r="CE73" s="299"/>
      <c r="CF73" s="299"/>
      <c r="CG73" s="299"/>
      <c r="CH73" s="299"/>
      <c r="CI73" s="299"/>
      <c r="CJ73" s="299"/>
      <c r="CK73" s="299"/>
      <c r="CL73" s="299"/>
      <c r="CM73" s="299"/>
      <c r="CN73" s="299"/>
      <c r="CO73" s="299"/>
      <c r="CP73" s="299"/>
      <c r="CQ73" s="299"/>
      <c r="CR73" s="299"/>
      <c r="CS73" s="299"/>
      <c r="CT73" s="299"/>
      <c r="CU73" s="299"/>
      <c r="CV73" s="299"/>
      <c r="CW73" s="299"/>
      <c r="CX73" s="299"/>
      <c r="CY73" s="299"/>
      <c r="CZ73" s="299"/>
      <c r="DA73" s="299"/>
      <c r="DB73" s="299"/>
      <c r="DC73" s="299"/>
      <c r="DD73" s="299"/>
      <c r="DE73" s="299"/>
      <c r="DF73" s="299"/>
      <c r="DG73" s="299"/>
      <c r="DH73" s="299"/>
      <c r="DI73" s="299"/>
      <c r="DJ73" s="299"/>
      <c r="DK73" s="299"/>
      <c r="DL73" s="299"/>
      <c r="DM73" s="299"/>
      <c r="DN73" s="299"/>
      <c r="DO73" s="299"/>
      <c r="DP73" s="299"/>
      <c r="DQ73" s="299"/>
      <c r="DR73" s="299"/>
      <c r="DS73" s="299"/>
      <c r="DT73" s="299"/>
      <c r="DU73" s="299"/>
      <c r="DV73" s="299"/>
      <c r="DW73" s="299"/>
      <c r="DX73" s="299"/>
      <c r="DY73" s="299"/>
      <c r="DZ73" s="299"/>
      <c r="EA73" s="299"/>
      <c r="EB73" s="299"/>
      <c r="EC73" s="299"/>
      <c r="ED73" s="299"/>
      <c r="EE73" s="299"/>
      <c r="EF73" s="299"/>
      <c r="EG73" s="299"/>
      <c r="EH73" s="299"/>
      <c r="EI73" s="299"/>
      <c r="EJ73" s="299"/>
      <c r="EK73" s="299"/>
      <c r="EL73" s="299"/>
      <c r="EM73" s="299"/>
      <c r="EN73" s="299"/>
      <c r="EO73" s="299"/>
      <c r="EP73" s="299"/>
      <c r="EQ73" s="299"/>
      <c r="ER73" s="299"/>
      <c r="ES73" s="299"/>
      <c r="ET73" s="299"/>
      <c r="EU73" s="299"/>
      <c r="EV73" s="299"/>
      <c r="EW73" s="299"/>
      <c r="EX73" s="299"/>
      <c r="EY73" s="299"/>
      <c r="EZ73" s="299"/>
      <c r="FA73" s="299"/>
      <c r="FB73" s="299"/>
      <c r="FC73" s="299"/>
      <c r="FD73" s="299"/>
      <c r="FE73" s="299"/>
      <c r="FF73" s="299"/>
      <c r="FG73" s="299"/>
      <c r="FH73" s="299"/>
      <c r="FI73" s="299"/>
      <c r="FJ73" s="299"/>
      <c r="FK73" s="299"/>
      <c r="FL73" s="299"/>
      <c r="FM73" s="299"/>
      <c r="FN73" s="299"/>
      <c r="FO73" s="299"/>
      <c r="FP73" s="299"/>
      <c r="FQ73" s="299"/>
      <c r="FR73" s="299"/>
      <c r="FS73" s="299"/>
      <c r="FT73" s="299"/>
      <c r="FU73" s="299"/>
      <c r="FV73" s="299"/>
      <c r="FW73" s="299"/>
      <c r="FX73" s="299"/>
      <c r="FY73" s="299"/>
      <c r="FZ73" s="299"/>
      <c r="GA73" s="299"/>
      <c r="GB73" s="299"/>
      <c r="GC73" s="299"/>
      <c r="GD73" s="299"/>
      <c r="GE73" s="299"/>
      <c r="GF73" s="299"/>
      <c r="GG73" s="299"/>
      <c r="GH73" s="299"/>
      <c r="GI73" s="299"/>
      <c r="GJ73" s="299"/>
      <c r="GK73" s="299"/>
      <c r="GL73" s="299"/>
      <c r="GM73" s="299"/>
      <c r="GN73" s="299"/>
      <c r="GO73" s="299"/>
      <c r="GP73" s="299"/>
      <c r="GQ73" s="299"/>
      <c r="GR73" s="299"/>
      <c r="GS73" s="299"/>
      <c r="GT73" s="299"/>
      <c r="GU73" s="299"/>
      <c r="GV73" s="299"/>
      <c r="GW73" s="299"/>
      <c r="GX73" s="299"/>
      <c r="GY73" s="299"/>
      <c r="GZ73" s="299"/>
      <c r="HA73" s="299"/>
      <c r="HB73" s="299"/>
      <c r="HC73" s="299"/>
      <c r="HD73" s="299"/>
      <c r="HE73" s="299"/>
      <c r="HF73" s="299"/>
      <c r="HG73" s="299"/>
      <c r="HH73" s="299"/>
      <c r="HI73" s="299"/>
      <c r="HJ73" s="299"/>
      <c r="HK73" s="299"/>
      <c r="HL73" s="299"/>
      <c r="HM73" s="299"/>
      <c r="HN73" s="299"/>
      <c r="HO73" s="299"/>
      <c r="HP73" s="299"/>
      <c r="HQ73" s="299"/>
      <c r="HR73" s="299"/>
      <c r="HS73" s="299"/>
      <c r="HT73" s="299"/>
      <c r="HU73" s="299"/>
      <c r="HV73" s="299"/>
      <c r="HW73" s="299"/>
      <c r="HX73" s="299"/>
      <c r="HY73" s="299"/>
      <c r="HZ73" s="299"/>
      <c r="IA73" s="299"/>
      <c r="IB73" s="299"/>
      <c r="IC73" s="299"/>
      <c r="ID73" s="299"/>
      <c r="IE73" s="299"/>
      <c r="IF73" s="299"/>
      <c r="IG73" s="299"/>
      <c r="IH73" s="299"/>
      <c r="II73" s="299"/>
      <c r="IJ73" s="299"/>
      <c r="IK73" s="299"/>
      <c r="IL73" s="299"/>
      <c r="IM73" s="299"/>
      <c r="IN73" s="299"/>
      <c r="IO73" s="299"/>
      <c r="IP73" s="299"/>
      <c r="IQ73" s="299"/>
      <c r="IR73" s="299"/>
      <c r="IS73" s="299"/>
      <c r="IT73" s="299"/>
      <c r="IU73" s="299"/>
      <c r="IV73" s="299"/>
      <c r="IW73" s="299"/>
      <c r="IX73" s="299"/>
      <c r="IY73" s="299"/>
      <c r="IZ73" s="299"/>
      <c r="JA73" s="299"/>
      <c r="JB73" s="299"/>
      <c r="JC73" s="299"/>
      <c r="JD73" s="299"/>
      <c r="JE73" s="299"/>
      <c r="JF73" s="299"/>
      <c r="JG73" s="299"/>
      <c r="JH73" s="299"/>
      <c r="JI73" s="299"/>
      <c r="JJ73" s="299"/>
      <c r="JK73" s="299"/>
      <c r="JL73" s="299"/>
      <c r="JM73" s="299"/>
      <c r="JN73" s="299"/>
      <c r="JO73" s="299"/>
      <c r="JP73" s="299"/>
      <c r="JQ73" s="299"/>
      <c r="JR73" s="299"/>
      <c r="JS73" s="299"/>
      <c r="JT73" s="299"/>
      <c r="JU73" s="299"/>
      <c r="JV73" s="299"/>
      <c r="JW73" s="299"/>
      <c r="JX73" s="299"/>
      <c r="JY73" s="299"/>
      <c r="JZ73" s="299"/>
      <c r="KA73" s="299"/>
      <c r="KB73" s="299"/>
      <c r="KC73" s="299"/>
      <c r="KD73" s="299"/>
      <c r="KE73" s="299"/>
      <c r="KF73" s="299"/>
      <c r="KG73" s="299"/>
      <c r="KH73" s="299"/>
      <c r="KI73" s="299"/>
      <c r="KJ73" s="299"/>
      <c r="KK73" s="299"/>
      <c r="KL73" s="299"/>
      <c r="KM73" s="299"/>
      <c r="KN73" s="299"/>
      <c r="KO73" s="299"/>
      <c r="KP73" s="299"/>
      <c r="KQ73" s="299"/>
      <c r="KR73" s="299"/>
      <c r="KS73" s="299"/>
      <c r="KT73" s="299"/>
      <c r="KU73" s="299"/>
      <c r="KV73" s="299"/>
      <c r="KW73" s="299"/>
      <c r="KX73" s="299"/>
      <c r="KY73" s="299"/>
      <c r="KZ73" s="299"/>
      <c r="LA73" s="299"/>
      <c r="LB73" s="299"/>
      <c r="LC73" s="299"/>
      <c r="LD73" s="299"/>
      <c r="LE73" s="299"/>
      <c r="LF73" s="299"/>
      <c r="LG73" s="299"/>
      <c r="LH73" s="299"/>
      <c r="LI73" s="299"/>
      <c r="LJ73" s="299"/>
      <c r="LK73" s="299"/>
      <c r="LL73" s="299"/>
      <c r="LM73" s="299"/>
      <c r="LN73" s="299"/>
      <c r="LO73" s="299"/>
      <c r="LP73" s="299"/>
      <c r="LQ73" s="299"/>
      <c r="LR73" s="299"/>
      <c r="LS73" s="299"/>
      <c r="LT73" s="299"/>
      <c r="LU73" s="299"/>
      <c r="LV73" s="299"/>
      <c r="LW73" s="299"/>
      <c r="LX73" s="299"/>
      <c r="LY73" s="299"/>
      <c r="LZ73" s="299"/>
      <c r="MA73" s="299"/>
      <c r="MB73" s="299"/>
      <c r="MC73" s="299"/>
      <c r="MD73" s="299"/>
      <c r="ME73" s="299"/>
      <c r="MF73" s="299"/>
      <c r="MG73" s="299"/>
      <c r="MH73" s="299"/>
      <c r="MI73" s="299"/>
      <c r="MJ73" s="299"/>
      <c r="MK73" s="299"/>
      <c r="ML73" s="299"/>
      <c r="MM73" s="299"/>
      <c r="MN73" s="299"/>
      <c r="MO73" s="299"/>
      <c r="MP73" s="299"/>
      <c r="MQ73" s="299"/>
      <c r="MR73" s="299"/>
      <c r="MS73" s="299"/>
      <c r="MT73" s="299"/>
      <c r="MU73" s="299"/>
      <c r="MV73" s="299"/>
      <c r="MW73" s="299"/>
      <c r="MX73" s="299"/>
      <c r="MY73" s="299"/>
      <c r="MZ73" s="299"/>
      <c r="NA73" s="299"/>
      <c r="NB73" s="299"/>
      <c r="NC73" s="299"/>
      <c r="ND73" s="299"/>
      <c r="NE73" s="299"/>
      <c r="NF73" s="299"/>
      <c r="NG73" s="299"/>
      <c r="NH73" s="299"/>
      <c r="NI73" s="299"/>
      <c r="NJ73" s="299"/>
      <c r="NK73" s="299"/>
      <c r="NL73" s="299"/>
      <c r="NM73" s="299"/>
      <c r="NN73" s="299"/>
      <c r="NO73" s="299"/>
      <c r="NP73" s="299"/>
      <c r="NQ73" s="299"/>
      <c r="NR73" s="299"/>
      <c r="NS73" s="299"/>
      <c r="NT73" s="299"/>
      <c r="NU73" s="299"/>
      <c r="NV73" s="299"/>
      <c r="NW73" s="299"/>
      <c r="NX73" s="299"/>
      <c r="NY73" s="299"/>
      <c r="NZ73" s="299"/>
      <c r="OA73" s="299"/>
      <c r="OB73" s="299"/>
      <c r="OC73" s="299"/>
      <c r="OD73" s="299"/>
      <c r="OE73" s="299"/>
      <c r="OF73" s="299"/>
      <c r="OG73" s="299"/>
      <c r="OH73" s="299"/>
      <c r="OI73" s="299"/>
      <c r="OJ73" s="299"/>
      <c r="OK73" s="299"/>
      <c r="OL73" s="299"/>
      <c r="OM73" s="299"/>
      <c r="ON73" s="299"/>
      <c r="OO73" s="299"/>
      <c r="OP73" s="299"/>
      <c r="OQ73" s="299"/>
      <c r="OR73" s="299"/>
      <c r="OS73" s="299"/>
      <c r="OT73" s="299"/>
      <c r="OU73" s="299"/>
      <c r="OV73" s="299"/>
      <c r="OW73" s="299"/>
      <c r="OX73" s="299"/>
      <c r="OY73" s="299"/>
      <c r="OZ73" s="299"/>
      <c r="PA73" s="299"/>
      <c r="PB73" s="299"/>
      <c r="PC73" s="299"/>
      <c r="PD73" s="299"/>
      <c r="PE73" s="299"/>
      <c r="PF73" s="299"/>
      <c r="PG73" s="299"/>
      <c r="PH73" s="299"/>
      <c r="PI73" s="299"/>
      <c r="PJ73" s="299"/>
      <c r="PK73" s="299"/>
      <c r="PL73" s="299"/>
      <c r="PM73" s="299"/>
      <c r="PN73" s="299"/>
      <c r="PO73" s="299"/>
      <c r="PP73" s="299"/>
      <c r="PQ73" s="299"/>
      <c r="PR73" s="299"/>
      <c r="PS73" s="299"/>
      <c r="PT73" s="299"/>
      <c r="PU73" s="299"/>
      <c r="PV73" s="299"/>
      <c r="PW73" s="299"/>
      <c r="PX73" s="299"/>
      <c r="PY73" s="299"/>
      <c r="PZ73" s="299"/>
      <c r="QA73" s="299"/>
      <c r="QB73" s="299"/>
      <c r="QC73" s="299"/>
      <c r="QD73" s="299"/>
      <c r="QE73" s="299"/>
      <c r="QF73" s="299"/>
      <c r="QG73" s="299"/>
      <c r="QH73" s="299"/>
      <c r="QI73" s="299"/>
      <c r="QJ73" s="299"/>
      <c r="QK73" s="299"/>
      <c r="QL73" s="299"/>
      <c r="QM73" s="299"/>
      <c r="QN73" s="299"/>
      <c r="QO73" s="299"/>
      <c r="QP73" s="299"/>
      <c r="QQ73" s="299"/>
      <c r="QR73" s="299"/>
      <c r="QS73" s="299"/>
      <c r="QT73" s="299"/>
      <c r="QU73" s="299"/>
      <c r="QV73" s="299"/>
      <c r="QW73" s="299"/>
      <c r="QX73" s="299"/>
      <c r="QY73" s="299"/>
      <c r="QZ73" s="299"/>
      <c r="RA73" s="299"/>
      <c r="RB73" s="299"/>
      <c r="RC73" s="299"/>
      <c r="RD73" s="299"/>
      <c r="RE73" s="299"/>
      <c r="RF73" s="299"/>
      <c r="RG73" s="299"/>
      <c r="RH73" s="299"/>
      <c r="RI73" s="299"/>
      <c r="RJ73" s="299"/>
      <c r="RK73" s="299"/>
      <c r="RL73" s="299"/>
      <c r="RM73" s="299"/>
      <c r="RN73" s="299"/>
      <c r="RO73" s="299"/>
      <c r="RP73" s="299"/>
      <c r="RQ73" s="299"/>
      <c r="RR73" s="299"/>
      <c r="RS73" s="299"/>
      <c r="RT73" s="299"/>
      <c r="RU73" s="299"/>
      <c r="RV73" s="299"/>
      <c r="RW73" s="299"/>
      <c r="RX73" s="299"/>
      <c r="RY73" s="299"/>
      <c r="RZ73" s="299"/>
      <c r="SA73" s="299"/>
      <c r="SB73" s="299"/>
      <c r="SC73" s="299"/>
      <c r="SD73" s="299"/>
      <c r="SE73" s="299"/>
      <c r="SF73" s="299"/>
      <c r="SG73" s="299"/>
      <c r="SH73" s="299"/>
      <c r="SI73" s="299"/>
      <c r="SJ73" s="299"/>
      <c r="SK73" s="299"/>
      <c r="SL73" s="299"/>
      <c r="SM73" s="299"/>
      <c r="SN73" s="299"/>
      <c r="SO73" s="299"/>
      <c r="SP73" s="299"/>
      <c r="SQ73" s="299"/>
      <c r="SR73" s="299"/>
      <c r="SS73" s="299"/>
      <c r="ST73" s="299"/>
      <c r="SU73" s="299"/>
      <c r="SV73" s="299"/>
      <c r="SW73" s="299"/>
      <c r="SX73" s="299"/>
      <c r="SY73" s="299"/>
      <c r="SZ73" s="299"/>
      <c r="TA73" s="299"/>
      <c r="TB73" s="299"/>
      <c r="TC73" s="299"/>
      <c r="TD73" s="299"/>
      <c r="TE73" s="299"/>
      <c r="TF73" s="299"/>
      <c r="TG73" s="299"/>
      <c r="TH73" s="299"/>
      <c r="TI73" s="299"/>
      <c r="TJ73" s="299"/>
      <c r="TK73" s="299"/>
      <c r="TL73" s="299"/>
      <c r="TM73" s="299"/>
      <c r="TN73" s="299"/>
      <c r="TO73" s="299"/>
      <c r="TP73" s="299"/>
      <c r="TQ73" s="299"/>
      <c r="TR73" s="299"/>
      <c r="TS73" s="299"/>
      <c r="TT73" s="299"/>
      <c r="TU73" s="299"/>
      <c r="TV73" s="299"/>
      <c r="TW73" s="299"/>
      <c r="TX73" s="299"/>
      <c r="TY73" s="299"/>
      <c r="TZ73" s="299"/>
      <c r="UA73" s="299"/>
      <c r="UB73" s="299"/>
      <c r="UC73" s="299"/>
      <c r="UD73" s="299"/>
      <c r="UE73" s="299"/>
      <c r="UF73" s="299"/>
      <c r="UG73" s="299"/>
      <c r="UH73" s="299"/>
      <c r="UI73" s="299"/>
      <c r="UJ73" s="299"/>
      <c r="UK73" s="299"/>
      <c r="UL73" s="299"/>
      <c r="UM73" s="299"/>
      <c r="UN73" s="299"/>
      <c r="UO73" s="299"/>
      <c r="UP73" s="299"/>
      <c r="UQ73" s="299"/>
      <c r="UR73" s="299"/>
      <c r="US73" s="299"/>
      <c r="UT73" s="299"/>
      <c r="UU73" s="299"/>
      <c r="UV73" s="299"/>
      <c r="UW73" s="299"/>
      <c r="UX73" s="299"/>
      <c r="UY73" s="299"/>
      <c r="UZ73" s="299"/>
      <c r="VA73" s="299"/>
      <c r="VB73" s="299"/>
      <c r="VC73" s="299"/>
      <c r="VD73" s="299"/>
      <c r="VE73" s="299"/>
      <c r="VF73" s="299"/>
      <c r="VG73" s="299"/>
      <c r="VH73" s="299"/>
      <c r="VI73" s="299"/>
      <c r="VJ73" s="299"/>
      <c r="VK73" s="299"/>
      <c r="VL73" s="299"/>
      <c r="VM73" s="299"/>
      <c r="VN73" s="299"/>
      <c r="VO73" s="299"/>
      <c r="VP73" s="299"/>
      <c r="VQ73" s="299"/>
      <c r="VR73" s="299"/>
      <c r="VS73" s="299"/>
      <c r="VT73" s="299"/>
      <c r="VU73" s="299"/>
      <c r="VV73" s="299"/>
      <c r="VW73" s="299"/>
      <c r="VX73" s="299"/>
      <c r="VY73" s="299"/>
      <c r="VZ73" s="299"/>
      <c r="WA73" s="299"/>
      <c r="WB73" s="299"/>
      <c r="WC73" s="299"/>
      <c r="WD73" s="299"/>
      <c r="WE73" s="299"/>
      <c r="WF73" s="299"/>
      <c r="WG73" s="299"/>
      <c r="WH73" s="299"/>
      <c r="WI73" s="299"/>
      <c r="WJ73" s="299"/>
      <c r="WK73" s="299"/>
      <c r="WL73" s="299"/>
      <c r="WM73" s="299"/>
      <c r="WN73" s="299"/>
      <c r="WO73" s="299"/>
      <c r="WP73" s="299"/>
      <c r="WQ73" s="299"/>
      <c r="WR73" s="299"/>
      <c r="WS73" s="299"/>
      <c r="WT73" s="299"/>
      <c r="WU73" s="299"/>
      <c r="WV73" s="299"/>
      <c r="WW73" s="299"/>
      <c r="WX73" s="299"/>
      <c r="WY73" s="299"/>
      <c r="WZ73" s="299"/>
      <c r="XA73" s="299"/>
      <c r="XB73" s="299"/>
      <c r="XC73" s="299"/>
      <c r="XD73" s="299"/>
      <c r="XE73" s="299"/>
      <c r="XF73" s="299"/>
      <c r="XG73" s="299"/>
      <c r="XH73" s="299"/>
      <c r="XI73" s="299"/>
      <c r="XJ73" s="299"/>
      <c r="XK73" s="299"/>
      <c r="XL73" s="299"/>
      <c r="XM73" s="299"/>
      <c r="XN73" s="299"/>
      <c r="XO73" s="299"/>
      <c r="XP73" s="299"/>
      <c r="XQ73" s="299"/>
      <c r="XR73" s="299"/>
      <c r="XS73" s="299"/>
      <c r="XT73" s="299"/>
      <c r="XU73" s="299"/>
      <c r="XV73" s="299"/>
      <c r="XW73" s="299"/>
      <c r="XX73" s="299"/>
      <c r="XY73" s="299"/>
      <c r="XZ73" s="299"/>
      <c r="YA73" s="299"/>
      <c r="YB73" s="299"/>
      <c r="YC73" s="299"/>
      <c r="YD73" s="299"/>
      <c r="YE73" s="299"/>
      <c r="YF73" s="299"/>
      <c r="YG73" s="299"/>
      <c r="YH73" s="299"/>
      <c r="YI73" s="299"/>
      <c r="YJ73" s="299"/>
      <c r="YK73" s="299"/>
      <c r="YL73" s="299"/>
      <c r="YM73" s="299"/>
      <c r="YN73" s="299"/>
      <c r="YO73" s="299"/>
      <c r="YP73" s="299"/>
      <c r="YQ73" s="299"/>
      <c r="YR73" s="299"/>
      <c r="YS73" s="299"/>
      <c r="YT73" s="299"/>
      <c r="YU73" s="299"/>
      <c r="YV73" s="299"/>
      <c r="YW73" s="299"/>
      <c r="YX73" s="299"/>
      <c r="YY73" s="299"/>
      <c r="YZ73" s="299"/>
      <c r="ZA73" s="299"/>
      <c r="ZB73" s="299"/>
      <c r="ZC73" s="299"/>
      <c r="ZD73" s="299"/>
      <c r="ZE73" s="299"/>
      <c r="ZF73" s="299"/>
      <c r="ZG73" s="299"/>
      <c r="ZH73" s="299"/>
      <c r="ZI73" s="299"/>
      <c r="ZJ73" s="299"/>
      <c r="ZK73" s="299"/>
      <c r="ZL73" s="299"/>
      <c r="ZM73" s="299"/>
      <c r="ZN73" s="299"/>
      <c r="ZO73" s="299"/>
      <c r="ZP73" s="299"/>
      <c r="ZQ73" s="299"/>
      <c r="ZR73" s="299"/>
      <c r="ZS73" s="299"/>
      <c r="ZT73" s="299"/>
      <c r="ZU73" s="299"/>
      <c r="ZV73" s="299"/>
      <c r="ZW73" s="299"/>
      <c r="ZX73" s="299"/>
      <c r="ZY73" s="299"/>
      <c r="ZZ73" s="299"/>
      <c r="AAA73" s="299"/>
      <c r="AAB73" s="299"/>
      <c r="AAC73" s="299"/>
      <c r="AAD73" s="299"/>
      <c r="AAE73" s="299"/>
      <c r="AAF73" s="299"/>
      <c r="AAG73" s="299"/>
      <c r="AAH73" s="299"/>
      <c r="AAI73" s="299"/>
      <c r="AAJ73" s="299"/>
      <c r="AAK73" s="299"/>
      <c r="AAL73" s="299"/>
      <c r="AAM73" s="299"/>
      <c r="AAN73" s="299"/>
      <c r="AAO73" s="299"/>
      <c r="AAP73" s="299"/>
      <c r="AAQ73" s="299"/>
      <c r="AAR73" s="299"/>
      <c r="AAS73" s="299"/>
      <c r="AAT73" s="299"/>
      <c r="AAU73" s="299"/>
      <c r="AAV73" s="299"/>
      <c r="AAW73" s="299"/>
      <c r="AAX73" s="299"/>
      <c r="AAY73" s="299"/>
      <c r="AAZ73" s="299"/>
      <c r="ABA73" s="299"/>
      <c r="ABB73" s="299"/>
      <c r="ABC73" s="299"/>
      <c r="ABD73" s="299"/>
      <c r="ABE73" s="299"/>
      <c r="ABF73" s="299"/>
      <c r="ABG73" s="299"/>
      <c r="ABH73" s="299"/>
      <c r="ABI73" s="299"/>
      <c r="ABJ73" s="299"/>
      <c r="ABK73" s="299"/>
      <c r="ABL73" s="299"/>
      <c r="ABM73" s="299"/>
      <c r="ABN73" s="299"/>
      <c r="ABO73" s="299"/>
      <c r="ABP73" s="299"/>
      <c r="ABQ73" s="299"/>
      <c r="ABR73" s="299"/>
      <c r="ABS73" s="299"/>
      <c r="ABT73" s="299"/>
      <c r="ABU73" s="299"/>
      <c r="ABV73" s="299"/>
      <c r="ABW73" s="299"/>
      <c r="ABX73" s="299"/>
      <c r="ABY73" s="299"/>
      <c r="ABZ73" s="299"/>
      <c r="ACA73" s="299"/>
      <c r="ACB73" s="299"/>
      <c r="ACC73" s="299"/>
      <c r="ACD73" s="299"/>
      <c r="ACE73" s="299"/>
      <c r="ACF73" s="299"/>
      <c r="ACG73" s="299"/>
      <c r="ACH73" s="299"/>
      <c r="ACI73" s="299"/>
      <c r="ACJ73" s="299"/>
      <c r="ACK73" s="299"/>
      <c r="ACL73" s="299"/>
      <c r="ACM73" s="299"/>
      <c r="ACN73" s="299"/>
      <c r="ACO73" s="299"/>
      <c r="ACP73" s="299"/>
      <c r="ACQ73" s="299"/>
      <c r="ACR73" s="299"/>
      <c r="ACS73" s="299"/>
      <c r="ACT73" s="299"/>
      <c r="ACU73" s="299"/>
      <c r="ACV73" s="299"/>
      <c r="ACW73" s="299"/>
      <c r="ACX73" s="299"/>
      <c r="ACY73" s="299"/>
      <c r="ACZ73" s="299"/>
      <c r="ADA73" s="299"/>
      <c r="ADB73" s="299"/>
      <c r="ADC73" s="299"/>
      <c r="ADD73" s="299"/>
      <c r="ADE73" s="299"/>
      <c r="ADF73" s="299"/>
      <c r="ADG73" s="299"/>
      <c r="ADH73" s="299"/>
      <c r="ADI73" s="299"/>
      <c r="ADJ73" s="299"/>
      <c r="ADK73" s="299"/>
      <c r="ADL73" s="299"/>
      <c r="ADM73" s="299"/>
      <c r="ADN73" s="299"/>
      <c r="ADO73" s="299"/>
      <c r="ADP73" s="299"/>
      <c r="ADQ73" s="299"/>
      <c r="ADR73" s="299"/>
      <c r="ADS73" s="299"/>
      <c r="ADT73" s="299"/>
      <c r="ADU73" s="299"/>
      <c r="ADV73" s="299"/>
      <c r="ADW73" s="299"/>
      <c r="ADX73" s="299"/>
      <c r="ADY73" s="299"/>
      <c r="ADZ73" s="299"/>
      <c r="AEA73" s="299"/>
      <c r="AEB73" s="299"/>
      <c r="AEC73" s="299"/>
      <c r="AED73" s="299"/>
      <c r="AEE73" s="299"/>
      <c r="AEF73" s="299"/>
      <c r="AEG73" s="299"/>
      <c r="AEH73" s="299"/>
      <c r="AEI73" s="299"/>
      <c r="AEJ73" s="299"/>
      <c r="AEK73" s="299"/>
      <c r="AEL73" s="299"/>
      <c r="AEM73" s="299"/>
      <c r="AEN73" s="299"/>
      <c r="AEO73" s="299"/>
      <c r="AEP73" s="299"/>
      <c r="AEQ73" s="299"/>
      <c r="AER73" s="299"/>
      <c r="AES73" s="299"/>
      <c r="AET73" s="299"/>
      <c r="AEU73" s="299"/>
      <c r="AEV73" s="299"/>
      <c r="AEW73" s="299"/>
      <c r="AEX73" s="299"/>
      <c r="AEY73" s="299"/>
      <c r="AEZ73" s="299"/>
      <c r="AFA73" s="299"/>
      <c r="AFB73" s="299"/>
      <c r="AFC73" s="299"/>
      <c r="AFD73" s="299"/>
      <c r="AFE73" s="299"/>
      <c r="AFF73" s="299"/>
      <c r="AFG73" s="299"/>
      <c r="AFH73" s="299"/>
      <c r="AFI73" s="299"/>
      <c r="AFJ73" s="299"/>
      <c r="AFK73" s="299"/>
      <c r="AFL73" s="299"/>
      <c r="AFM73" s="299"/>
      <c r="AFN73" s="299"/>
      <c r="AFO73" s="299"/>
      <c r="AFP73" s="299"/>
      <c r="AFQ73" s="299"/>
      <c r="AFR73" s="299"/>
      <c r="AFS73" s="299"/>
      <c r="AFT73" s="299"/>
      <c r="AFU73" s="299"/>
      <c r="AFV73" s="299"/>
      <c r="AFW73" s="299"/>
      <c r="AFX73" s="299"/>
      <c r="AFY73" s="299"/>
      <c r="AFZ73" s="299"/>
      <c r="AGA73" s="299"/>
      <c r="AGB73" s="299"/>
      <c r="AGC73" s="299"/>
      <c r="AGD73" s="299"/>
      <c r="AGE73" s="299"/>
      <c r="AGF73" s="299"/>
      <c r="AGG73" s="299"/>
      <c r="AGH73" s="299"/>
      <c r="AGI73" s="299"/>
      <c r="AGJ73" s="299"/>
      <c r="AGK73" s="299"/>
      <c r="AGL73" s="299"/>
      <c r="AGM73" s="299"/>
      <c r="AGN73" s="299"/>
      <c r="AGO73" s="299"/>
      <c r="AGP73" s="299"/>
      <c r="AGQ73" s="299"/>
      <c r="AGR73" s="299"/>
      <c r="AGS73" s="299"/>
      <c r="AGT73" s="299"/>
      <c r="AGU73" s="299"/>
      <c r="AGV73" s="299"/>
      <c r="AGW73" s="299"/>
      <c r="AGX73" s="299"/>
      <c r="AGY73" s="299"/>
      <c r="AGZ73" s="299"/>
      <c r="AHA73" s="299"/>
      <c r="AHB73" s="299"/>
      <c r="AHC73" s="299"/>
      <c r="AHD73" s="299"/>
      <c r="AHE73" s="299"/>
      <c r="AHF73" s="299"/>
      <c r="AHG73" s="299"/>
      <c r="AHH73" s="299"/>
      <c r="AHI73" s="299"/>
      <c r="AHJ73" s="299"/>
      <c r="AHK73" s="299"/>
      <c r="AHL73" s="299"/>
      <c r="AHM73" s="299"/>
      <c r="AHN73" s="299"/>
      <c r="AHO73" s="299"/>
      <c r="AHP73" s="299"/>
      <c r="AHQ73" s="299"/>
      <c r="AHR73" s="299"/>
      <c r="AHS73" s="299"/>
      <c r="AHT73" s="299"/>
      <c r="AHU73" s="299"/>
      <c r="AHV73" s="299"/>
      <c r="AHW73" s="299"/>
      <c r="AHX73" s="299"/>
      <c r="AHY73" s="299"/>
      <c r="AHZ73" s="299"/>
      <c r="AIA73" s="299"/>
      <c r="AIB73" s="299"/>
      <c r="AIC73" s="299"/>
      <c r="AID73" s="299"/>
      <c r="AIE73" s="299"/>
      <c r="AIF73" s="299"/>
      <c r="AIG73" s="299"/>
      <c r="AIH73" s="299"/>
      <c r="AII73" s="299"/>
      <c r="AIJ73" s="299"/>
      <c r="AIK73" s="299"/>
      <c r="AIL73" s="299"/>
      <c r="AIM73" s="299"/>
      <c r="AIN73" s="299"/>
      <c r="AIO73" s="299"/>
      <c r="AIP73" s="299"/>
      <c r="AIQ73" s="299"/>
      <c r="AIR73" s="299"/>
      <c r="AIS73" s="299"/>
      <c r="AIT73" s="299"/>
      <c r="AIU73" s="299"/>
      <c r="AIV73" s="299"/>
      <c r="AIW73" s="299"/>
      <c r="AIX73" s="299"/>
      <c r="AIY73" s="299"/>
      <c r="AIZ73" s="299"/>
    </row>
    <row r="74" spans="1:936" s="288" customFormat="1" ht="64.5" customHeight="1" outlineLevel="1" x14ac:dyDescent="0.25">
      <c r="A74" s="152">
        <v>42</v>
      </c>
      <c r="B74" s="181" t="s">
        <v>164</v>
      </c>
      <c r="C74" s="182" t="s">
        <v>165</v>
      </c>
      <c r="D74" s="163" t="s">
        <v>124</v>
      </c>
      <c r="E74" s="167"/>
      <c r="F74" s="167"/>
      <c r="G74" s="167"/>
      <c r="H74" s="167"/>
      <c r="I74" s="167"/>
      <c r="J74" s="167"/>
      <c r="K74" s="157" t="s">
        <v>352</v>
      </c>
      <c r="L74" s="26" t="s">
        <v>166</v>
      </c>
      <c r="M74" s="185" t="s">
        <v>35</v>
      </c>
      <c r="N74" s="26">
        <v>8000000</v>
      </c>
      <c r="O74" s="26">
        <v>80000</v>
      </c>
      <c r="P74" s="29" t="s">
        <v>50</v>
      </c>
      <c r="Q74" s="26">
        <f>10909.09+3636.36+3636.36+1428217/392.76+1554016/427.35</f>
        <v>25454.571703756206</v>
      </c>
      <c r="R74" s="26">
        <f>105386.95+361.72+42360.02+4761284/392.76+5116448/427.35</f>
        <v>172203.81988818216</v>
      </c>
      <c r="S74" s="166">
        <f>O74-Q74</f>
        <v>54545.428296243794</v>
      </c>
      <c r="T74" s="114" t="s">
        <v>167</v>
      </c>
      <c r="U74" s="12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</row>
    <row r="75" spans="1:936" s="288" customFormat="1" ht="53.25" customHeight="1" outlineLevel="1" x14ac:dyDescent="0.25">
      <c r="A75" s="152">
        <v>43</v>
      </c>
      <c r="B75" s="181" t="s">
        <v>164</v>
      </c>
      <c r="C75" s="182" t="s">
        <v>168</v>
      </c>
      <c r="D75" s="163" t="s">
        <v>132</v>
      </c>
      <c r="E75" s="167"/>
      <c r="F75" s="167"/>
      <c r="G75" s="167"/>
      <c r="H75" s="167"/>
      <c r="I75" s="167"/>
      <c r="J75" s="167"/>
      <c r="K75" s="157" t="s">
        <v>353</v>
      </c>
      <c r="L75" s="26" t="s">
        <v>166</v>
      </c>
      <c r="M75" s="185" t="s">
        <v>35</v>
      </c>
      <c r="N75" s="26">
        <v>8000000</v>
      </c>
      <c r="O75" s="26"/>
      <c r="P75" s="29" t="s">
        <v>50</v>
      </c>
      <c r="Q75" s="26"/>
      <c r="R75" s="26"/>
      <c r="S75" s="166">
        <f>O75-Q75</f>
        <v>0</v>
      </c>
      <c r="T75" s="114" t="s">
        <v>167</v>
      </c>
      <c r="U75" s="12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</row>
    <row r="76" spans="1:936" s="288" customFormat="1" ht="53.25" customHeight="1" outlineLevel="1" x14ac:dyDescent="0.25">
      <c r="A76" s="236">
        <v>44</v>
      </c>
      <c r="B76" s="238" t="s">
        <v>169</v>
      </c>
      <c r="C76" s="225" t="s">
        <v>271</v>
      </c>
      <c r="D76" s="163"/>
      <c r="E76" s="167"/>
      <c r="F76" s="167"/>
      <c r="G76" s="167"/>
      <c r="H76" s="167"/>
      <c r="I76" s="167"/>
      <c r="J76" s="167"/>
      <c r="K76" s="157" t="s">
        <v>354</v>
      </c>
      <c r="L76" s="225" t="s">
        <v>292</v>
      </c>
      <c r="M76" s="185" t="s">
        <v>35</v>
      </c>
      <c r="N76" s="26">
        <v>5500000</v>
      </c>
      <c r="O76" s="26">
        <f>1384955.78+492272.39</f>
        <v>1877228.17</v>
      </c>
      <c r="P76" s="29" t="s">
        <v>50</v>
      </c>
      <c r="Q76" s="26"/>
      <c r="R76" s="26"/>
      <c r="S76" s="166">
        <f t="shared" ref="S76:S82" si="5">O76-Q76</f>
        <v>1877228.17</v>
      </c>
      <c r="T76" s="114" t="s">
        <v>82</v>
      </c>
      <c r="U76" s="12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</row>
    <row r="77" spans="1:936" s="288" customFormat="1" ht="53.25" customHeight="1" outlineLevel="1" x14ac:dyDescent="0.25">
      <c r="A77" s="237"/>
      <c r="B77" s="231"/>
      <c r="C77" s="232"/>
      <c r="D77" s="163"/>
      <c r="E77" s="167"/>
      <c r="F77" s="167"/>
      <c r="G77" s="167"/>
      <c r="H77" s="167"/>
      <c r="I77" s="167"/>
      <c r="J77" s="167"/>
      <c r="K77" s="157"/>
      <c r="L77" s="232"/>
      <c r="M77" s="155" t="s">
        <v>3</v>
      </c>
      <c r="N77" s="26">
        <v>92733053.200000003</v>
      </c>
      <c r="O77" s="26">
        <f>92733053.2+20276600+1679251+16492341.9+20399976.4+42969092</f>
        <v>194550314.5</v>
      </c>
      <c r="P77" s="29"/>
      <c r="Q77" s="26"/>
      <c r="R77" s="26"/>
      <c r="S77" s="166">
        <f t="shared" si="5"/>
        <v>194550314.5</v>
      </c>
      <c r="T77" s="114"/>
      <c r="U77" s="12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</row>
    <row r="78" spans="1:936" s="291" customFormat="1" ht="71.25" customHeight="1" outlineLevel="1" x14ac:dyDescent="0.25">
      <c r="A78" s="152">
        <v>45</v>
      </c>
      <c r="B78" s="181" t="s">
        <v>170</v>
      </c>
      <c r="C78" s="182" t="s">
        <v>171</v>
      </c>
      <c r="D78" s="182" t="s">
        <v>119</v>
      </c>
      <c r="E78" s="167"/>
      <c r="F78" s="167"/>
      <c r="G78" s="167"/>
      <c r="H78" s="167"/>
      <c r="I78" s="167"/>
      <c r="J78" s="167"/>
      <c r="K78" s="157" t="s">
        <v>355</v>
      </c>
      <c r="L78" s="26" t="s">
        <v>172</v>
      </c>
      <c r="M78" s="155" t="s">
        <v>3</v>
      </c>
      <c r="N78" s="26">
        <v>249300000</v>
      </c>
      <c r="O78" s="26">
        <v>249300000</v>
      </c>
      <c r="P78" s="30">
        <v>1E-3</v>
      </c>
      <c r="Q78" s="26">
        <v>42881892.899999999</v>
      </c>
      <c r="R78" s="26">
        <v>528153.5</v>
      </c>
      <c r="S78" s="166">
        <f t="shared" si="5"/>
        <v>206418107.09999999</v>
      </c>
      <c r="T78" s="114" t="s">
        <v>82</v>
      </c>
      <c r="U78" s="290"/>
    </row>
    <row r="79" spans="1:936" s="13" customFormat="1" ht="84" customHeight="1" outlineLevel="1" x14ac:dyDescent="0.25">
      <c r="A79" s="152">
        <v>46</v>
      </c>
      <c r="B79" s="169" t="s">
        <v>113</v>
      </c>
      <c r="C79" s="161" t="s">
        <v>114</v>
      </c>
      <c r="D79" s="163" t="s">
        <v>107</v>
      </c>
      <c r="E79" s="167"/>
      <c r="F79" s="167"/>
      <c r="G79" s="167"/>
      <c r="H79" s="167"/>
      <c r="I79" s="167"/>
      <c r="J79" s="167"/>
      <c r="K79" s="162" t="s">
        <v>356</v>
      </c>
      <c r="L79" s="187" t="s">
        <v>115</v>
      </c>
      <c r="M79" s="185" t="s">
        <v>57</v>
      </c>
      <c r="N79" s="26">
        <v>4000000</v>
      </c>
      <c r="O79" s="26">
        <v>776598.69</v>
      </c>
      <c r="P79" s="29" t="s">
        <v>50</v>
      </c>
      <c r="Q79" s="26">
        <v>465353.90575368248</v>
      </c>
      <c r="R79" s="26">
        <v>188098.17996449812</v>
      </c>
      <c r="S79" s="174">
        <f>O79-Q79</f>
        <v>311244.78424631746</v>
      </c>
      <c r="T79" s="158" t="s">
        <v>116</v>
      </c>
      <c r="U79" s="12"/>
    </row>
    <row r="80" spans="1:936" s="18" customFormat="1" ht="132.75" customHeight="1" outlineLevel="1" x14ac:dyDescent="0.2">
      <c r="A80" s="152">
        <v>47</v>
      </c>
      <c r="B80" s="181" t="s">
        <v>173</v>
      </c>
      <c r="C80" s="182" t="s">
        <v>139</v>
      </c>
      <c r="D80" s="155" t="s">
        <v>107</v>
      </c>
      <c r="E80" s="167" t="s">
        <v>3</v>
      </c>
      <c r="F80" s="167"/>
      <c r="G80" s="182"/>
      <c r="H80" s="182"/>
      <c r="I80" s="182"/>
      <c r="J80" s="182"/>
      <c r="K80" s="155" t="s">
        <v>357</v>
      </c>
      <c r="L80" s="155" t="s">
        <v>307</v>
      </c>
      <c r="M80" s="155" t="s">
        <v>3</v>
      </c>
      <c r="N80" s="36">
        <v>50600000</v>
      </c>
      <c r="O80" s="26">
        <v>50600000</v>
      </c>
      <c r="P80" s="181" t="s">
        <v>174</v>
      </c>
      <c r="Q80" s="26"/>
      <c r="R80" s="26"/>
      <c r="S80" s="36">
        <f t="shared" si="5"/>
        <v>50600000</v>
      </c>
      <c r="T80" s="114" t="s">
        <v>82</v>
      </c>
      <c r="U80" s="17"/>
    </row>
    <row r="81" spans="1:936" s="18" customFormat="1" ht="148.5" customHeight="1" outlineLevel="1" x14ac:dyDescent="0.2">
      <c r="A81" s="152">
        <v>48</v>
      </c>
      <c r="B81" s="181" t="s">
        <v>173</v>
      </c>
      <c r="C81" s="182" t="s">
        <v>139</v>
      </c>
      <c r="D81" s="155" t="s">
        <v>107</v>
      </c>
      <c r="E81" s="167" t="s">
        <v>3</v>
      </c>
      <c r="F81" s="167"/>
      <c r="G81" s="167"/>
      <c r="H81" s="167"/>
      <c r="I81" s="167"/>
      <c r="J81" s="167"/>
      <c r="K81" s="155" t="s">
        <v>358</v>
      </c>
      <c r="L81" s="155" t="s">
        <v>308</v>
      </c>
      <c r="M81" s="182" t="s">
        <v>3</v>
      </c>
      <c r="N81" s="36">
        <v>1100000000</v>
      </c>
      <c r="O81" s="26">
        <v>1100000000</v>
      </c>
      <c r="P81" s="181" t="s">
        <v>174</v>
      </c>
      <c r="Q81" s="26"/>
      <c r="R81" s="26"/>
      <c r="S81" s="36">
        <f t="shared" si="5"/>
        <v>1100000000</v>
      </c>
      <c r="T81" s="239" t="s">
        <v>274</v>
      </c>
      <c r="U81" s="17"/>
    </row>
    <row r="82" spans="1:936" s="18" customFormat="1" ht="148.5" customHeight="1" outlineLevel="1" x14ac:dyDescent="0.2">
      <c r="A82" s="152">
        <v>49</v>
      </c>
      <c r="B82" s="181" t="s">
        <v>173</v>
      </c>
      <c r="C82" s="182" t="s">
        <v>139</v>
      </c>
      <c r="D82" s="155" t="s">
        <v>107</v>
      </c>
      <c r="E82" s="167" t="s">
        <v>3</v>
      </c>
      <c r="F82" s="167"/>
      <c r="G82" s="167"/>
      <c r="H82" s="167"/>
      <c r="I82" s="167"/>
      <c r="J82" s="167"/>
      <c r="K82" s="155" t="s">
        <v>359</v>
      </c>
      <c r="L82" s="155" t="s">
        <v>309</v>
      </c>
      <c r="M82" s="182" t="s">
        <v>3</v>
      </c>
      <c r="N82" s="36">
        <v>792386600</v>
      </c>
      <c r="O82" s="26">
        <v>791031693</v>
      </c>
      <c r="P82" s="181" t="s">
        <v>174</v>
      </c>
      <c r="Q82" s="26"/>
      <c r="R82" s="26"/>
      <c r="S82" s="36">
        <f t="shared" si="5"/>
        <v>791031693</v>
      </c>
      <c r="T82" s="240"/>
      <c r="U82" s="17"/>
    </row>
    <row r="83" spans="1:936" s="18" customFormat="1" ht="148.5" customHeight="1" outlineLevel="1" x14ac:dyDescent="0.2">
      <c r="A83" s="152">
        <v>50</v>
      </c>
      <c r="B83" s="181" t="s">
        <v>173</v>
      </c>
      <c r="C83" s="182" t="s">
        <v>139</v>
      </c>
      <c r="D83" s="155" t="s">
        <v>107</v>
      </c>
      <c r="E83" s="167" t="s">
        <v>3</v>
      </c>
      <c r="F83" s="167"/>
      <c r="G83" s="167"/>
      <c r="H83" s="167"/>
      <c r="I83" s="167"/>
      <c r="J83" s="167"/>
      <c r="K83" s="155" t="s">
        <v>360</v>
      </c>
      <c r="L83" s="155" t="s">
        <v>310</v>
      </c>
      <c r="M83" s="182" t="s">
        <v>3</v>
      </c>
      <c r="N83" s="36">
        <v>254672300</v>
      </c>
      <c r="O83" s="26">
        <f>168444408+75498000+5196300+5196300</f>
        <v>254335008</v>
      </c>
      <c r="P83" s="181" t="s">
        <v>174</v>
      </c>
      <c r="Q83" s="26"/>
      <c r="R83" s="26"/>
      <c r="S83" s="36">
        <f>O83-Q83</f>
        <v>254335008</v>
      </c>
      <c r="T83" s="241"/>
      <c r="U83" s="17"/>
    </row>
    <row r="84" spans="1:936" s="303" customFormat="1" ht="60.75" customHeight="1" outlineLevel="1" x14ac:dyDescent="0.2">
      <c r="A84" s="152">
        <v>51</v>
      </c>
      <c r="B84" s="181" t="s">
        <v>175</v>
      </c>
      <c r="C84" s="182" t="s">
        <v>139</v>
      </c>
      <c r="D84" s="155" t="s">
        <v>119</v>
      </c>
      <c r="E84" s="167" t="s">
        <v>3</v>
      </c>
      <c r="F84" s="167"/>
      <c r="G84" s="167"/>
      <c r="H84" s="167"/>
      <c r="I84" s="167"/>
      <c r="J84" s="167"/>
      <c r="K84" s="155" t="s">
        <v>361</v>
      </c>
      <c r="L84" s="155" t="s">
        <v>176</v>
      </c>
      <c r="M84" s="182" t="s">
        <v>3</v>
      </c>
      <c r="N84" s="36">
        <v>88731015</v>
      </c>
      <c r="O84" s="26">
        <v>88731000</v>
      </c>
      <c r="P84" s="67">
        <v>8.5000000000000006E-2</v>
      </c>
      <c r="Q84" s="26"/>
      <c r="R84" s="26">
        <v>1591081</v>
      </c>
      <c r="S84" s="36">
        <f t="shared" ref="S84:S96" si="6">O84-Q84</f>
        <v>88731000</v>
      </c>
      <c r="T84" s="113" t="s">
        <v>177</v>
      </c>
      <c r="U84" s="301"/>
      <c r="V84" s="302"/>
      <c r="W84" s="302"/>
      <c r="X84" s="302"/>
      <c r="Y84" s="302"/>
      <c r="Z84" s="302"/>
      <c r="AA84" s="302"/>
      <c r="AB84" s="302"/>
      <c r="AC84" s="302"/>
      <c r="AD84" s="302"/>
      <c r="AE84" s="302"/>
      <c r="AF84" s="302"/>
      <c r="AG84" s="302"/>
      <c r="AH84" s="302"/>
      <c r="AI84" s="302"/>
      <c r="AJ84" s="302"/>
      <c r="AK84" s="302"/>
      <c r="AL84" s="302"/>
      <c r="AM84" s="302"/>
      <c r="AN84" s="302"/>
      <c r="AO84" s="302"/>
      <c r="AP84" s="302"/>
      <c r="AQ84" s="302"/>
      <c r="AR84" s="302"/>
      <c r="AS84" s="302"/>
      <c r="AT84" s="302"/>
      <c r="AU84" s="302"/>
      <c r="AV84" s="302"/>
      <c r="AW84" s="302"/>
      <c r="AX84" s="302"/>
      <c r="AY84" s="302"/>
      <c r="AZ84" s="302"/>
      <c r="BA84" s="302"/>
      <c r="BB84" s="302"/>
      <c r="BC84" s="302"/>
      <c r="BD84" s="302"/>
      <c r="BE84" s="302"/>
      <c r="BF84" s="302"/>
      <c r="BG84" s="302"/>
      <c r="BH84" s="302"/>
      <c r="BI84" s="302"/>
      <c r="BJ84" s="302"/>
      <c r="BK84" s="302"/>
      <c r="BL84" s="302"/>
      <c r="BM84" s="302"/>
      <c r="BN84" s="302"/>
      <c r="BO84" s="302"/>
      <c r="BP84" s="302"/>
      <c r="BQ84" s="302"/>
      <c r="BR84" s="302"/>
      <c r="BS84" s="302"/>
      <c r="BT84" s="302"/>
      <c r="BU84" s="302"/>
      <c r="BV84" s="302"/>
      <c r="BW84" s="302"/>
      <c r="BX84" s="302"/>
      <c r="BY84" s="302"/>
      <c r="BZ84" s="302"/>
      <c r="CA84" s="302"/>
      <c r="CB84" s="302"/>
      <c r="CC84" s="302"/>
      <c r="CD84" s="302"/>
      <c r="CE84" s="302"/>
      <c r="CF84" s="302"/>
      <c r="CG84" s="302"/>
      <c r="CH84" s="302"/>
      <c r="CI84" s="302"/>
      <c r="CJ84" s="302"/>
      <c r="CK84" s="302"/>
      <c r="CL84" s="302"/>
      <c r="CM84" s="302"/>
      <c r="CN84" s="302"/>
      <c r="CO84" s="302"/>
      <c r="CP84" s="302"/>
      <c r="CQ84" s="302"/>
      <c r="CR84" s="302"/>
      <c r="CS84" s="302"/>
      <c r="CT84" s="302"/>
      <c r="CU84" s="302"/>
      <c r="CV84" s="302"/>
      <c r="CW84" s="302"/>
      <c r="CX84" s="302"/>
      <c r="CY84" s="302"/>
      <c r="CZ84" s="302"/>
      <c r="DA84" s="302"/>
      <c r="DB84" s="302"/>
      <c r="DC84" s="302"/>
      <c r="DD84" s="302"/>
      <c r="DE84" s="302"/>
      <c r="DF84" s="302"/>
      <c r="DG84" s="302"/>
      <c r="DH84" s="302"/>
      <c r="DI84" s="302"/>
      <c r="DJ84" s="302"/>
      <c r="DK84" s="302"/>
      <c r="DL84" s="302"/>
      <c r="DM84" s="302"/>
      <c r="DN84" s="302"/>
      <c r="DO84" s="302"/>
      <c r="DP84" s="302"/>
      <c r="DQ84" s="302"/>
      <c r="DR84" s="302"/>
      <c r="DS84" s="302"/>
      <c r="DT84" s="302"/>
      <c r="DU84" s="302"/>
      <c r="DV84" s="302"/>
      <c r="DW84" s="302"/>
      <c r="DX84" s="302"/>
      <c r="DY84" s="302"/>
      <c r="DZ84" s="302"/>
      <c r="EA84" s="302"/>
      <c r="EB84" s="302"/>
      <c r="EC84" s="302"/>
      <c r="ED84" s="302"/>
      <c r="EE84" s="302"/>
      <c r="EF84" s="302"/>
      <c r="EG84" s="302"/>
      <c r="EH84" s="302"/>
      <c r="EI84" s="302"/>
      <c r="EJ84" s="302"/>
      <c r="EK84" s="302"/>
      <c r="EL84" s="302"/>
      <c r="EM84" s="302"/>
      <c r="EN84" s="302"/>
      <c r="EO84" s="302"/>
      <c r="EP84" s="302"/>
      <c r="EQ84" s="302"/>
      <c r="ER84" s="302"/>
      <c r="ES84" s="302"/>
      <c r="ET84" s="302"/>
      <c r="EU84" s="302"/>
      <c r="EV84" s="302"/>
      <c r="EW84" s="302"/>
      <c r="EX84" s="302"/>
      <c r="EY84" s="302"/>
      <c r="EZ84" s="302"/>
      <c r="FA84" s="302"/>
      <c r="FB84" s="302"/>
      <c r="FC84" s="302"/>
      <c r="FD84" s="302"/>
      <c r="FE84" s="302"/>
      <c r="FF84" s="302"/>
      <c r="FG84" s="302"/>
      <c r="FH84" s="302"/>
      <c r="FI84" s="302"/>
      <c r="FJ84" s="302"/>
      <c r="FK84" s="302"/>
      <c r="FL84" s="302"/>
      <c r="FM84" s="302"/>
      <c r="FN84" s="302"/>
      <c r="FO84" s="302"/>
      <c r="FP84" s="302"/>
      <c r="FQ84" s="302"/>
      <c r="FR84" s="302"/>
      <c r="FS84" s="302"/>
      <c r="FT84" s="302"/>
      <c r="FU84" s="302"/>
      <c r="FV84" s="302"/>
      <c r="FW84" s="302"/>
      <c r="FX84" s="302"/>
      <c r="FY84" s="302"/>
      <c r="FZ84" s="302"/>
      <c r="GA84" s="302"/>
      <c r="GB84" s="302"/>
      <c r="GC84" s="302"/>
      <c r="GD84" s="302"/>
      <c r="GE84" s="302"/>
      <c r="GF84" s="302"/>
      <c r="GG84" s="302"/>
      <c r="GH84" s="302"/>
      <c r="GI84" s="302"/>
      <c r="GJ84" s="302"/>
      <c r="GK84" s="302"/>
      <c r="GL84" s="302"/>
      <c r="GM84" s="302"/>
      <c r="GN84" s="302"/>
      <c r="GO84" s="302"/>
      <c r="GP84" s="302"/>
      <c r="GQ84" s="302"/>
      <c r="GR84" s="302"/>
      <c r="GS84" s="302"/>
      <c r="GT84" s="302"/>
      <c r="GU84" s="302"/>
      <c r="GV84" s="302"/>
      <c r="GW84" s="302"/>
      <c r="GX84" s="302"/>
      <c r="GY84" s="302"/>
      <c r="GZ84" s="302"/>
      <c r="HA84" s="302"/>
      <c r="HB84" s="302"/>
      <c r="HC84" s="302"/>
      <c r="HD84" s="302"/>
      <c r="HE84" s="302"/>
      <c r="HF84" s="302"/>
      <c r="HG84" s="302"/>
      <c r="HH84" s="302"/>
      <c r="HI84" s="302"/>
      <c r="HJ84" s="302"/>
      <c r="HK84" s="302"/>
      <c r="HL84" s="302"/>
      <c r="HM84" s="302"/>
      <c r="HN84" s="302"/>
      <c r="HO84" s="302"/>
      <c r="HP84" s="302"/>
      <c r="HQ84" s="302"/>
      <c r="HR84" s="302"/>
      <c r="HS84" s="302"/>
      <c r="HT84" s="302"/>
      <c r="HU84" s="302"/>
      <c r="HV84" s="302"/>
      <c r="HW84" s="302"/>
      <c r="HX84" s="302"/>
      <c r="HY84" s="302"/>
      <c r="HZ84" s="302"/>
      <c r="IA84" s="302"/>
      <c r="IB84" s="302"/>
      <c r="IC84" s="302"/>
      <c r="ID84" s="302"/>
      <c r="IE84" s="302"/>
      <c r="IF84" s="302"/>
      <c r="IG84" s="302"/>
      <c r="IH84" s="302"/>
      <c r="II84" s="302"/>
      <c r="IJ84" s="302"/>
      <c r="IK84" s="302"/>
      <c r="IL84" s="302"/>
      <c r="IM84" s="302"/>
      <c r="IN84" s="302"/>
      <c r="IO84" s="302"/>
      <c r="IP84" s="302"/>
      <c r="IQ84" s="302"/>
      <c r="IR84" s="302"/>
      <c r="IS84" s="302"/>
      <c r="IT84" s="302"/>
      <c r="IU84" s="302"/>
      <c r="IV84" s="302"/>
      <c r="IW84" s="302"/>
      <c r="IX84" s="302"/>
      <c r="IY84" s="302"/>
      <c r="IZ84" s="302"/>
      <c r="JA84" s="302"/>
      <c r="JB84" s="302"/>
      <c r="JC84" s="302"/>
      <c r="JD84" s="302"/>
      <c r="JE84" s="302"/>
      <c r="JF84" s="302"/>
      <c r="JG84" s="302"/>
      <c r="JH84" s="302"/>
      <c r="JI84" s="302"/>
      <c r="JJ84" s="302"/>
      <c r="JK84" s="302"/>
      <c r="JL84" s="302"/>
      <c r="JM84" s="302"/>
      <c r="JN84" s="302"/>
      <c r="JO84" s="302"/>
      <c r="JP84" s="302"/>
      <c r="JQ84" s="302"/>
      <c r="JR84" s="302"/>
      <c r="JS84" s="302"/>
      <c r="JT84" s="302"/>
      <c r="JU84" s="302"/>
      <c r="JV84" s="302"/>
      <c r="JW84" s="302"/>
      <c r="JX84" s="302"/>
      <c r="JY84" s="302"/>
      <c r="JZ84" s="302"/>
      <c r="KA84" s="302"/>
      <c r="KB84" s="302"/>
      <c r="KC84" s="302"/>
      <c r="KD84" s="302"/>
      <c r="KE84" s="302"/>
      <c r="KF84" s="302"/>
      <c r="KG84" s="302"/>
      <c r="KH84" s="302"/>
      <c r="KI84" s="302"/>
      <c r="KJ84" s="302"/>
      <c r="KK84" s="302"/>
      <c r="KL84" s="302"/>
      <c r="KM84" s="302"/>
      <c r="KN84" s="302"/>
      <c r="KO84" s="302"/>
      <c r="KP84" s="302"/>
      <c r="KQ84" s="302"/>
      <c r="KR84" s="302"/>
      <c r="KS84" s="302"/>
      <c r="KT84" s="302"/>
      <c r="KU84" s="302"/>
      <c r="KV84" s="302"/>
      <c r="KW84" s="302"/>
      <c r="KX84" s="302"/>
      <c r="KY84" s="302"/>
      <c r="KZ84" s="302"/>
      <c r="LA84" s="302"/>
      <c r="LB84" s="302"/>
      <c r="LC84" s="302"/>
      <c r="LD84" s="302"/>
      <c r="LE84" s="302"/>
      <c r="LF84" s="302"/>
      <c r="LG84" s="302"/>
      <c r="LH84" s="302"/>
      <c r="LI84" s="302"/>
      <c r="LJ84" s="302"/>
      <c r="LK84" s="302"/>
      <c r="LL84" s="302"/>
      <c r="LM84" s="302"/>
      <c r="LN84" s="302"/>
      <c r="LO84" s="302"/>
      <c r="LP84" s="302"/>
      <c r="LQ84" s="302"/>
      <c r="LR84" s="302"/>
      <c r="LS84" s="302"/>
      <c r="LT84" s="302"/>
      <c r="LU84" s="302"/>
      <c r="LV84" s="302"/>
      <c r="LW84" s="302"/>
      <c r="LX84" s="302"/>
      <c r="LY84" s="302"/>
      <c r="LZ84" s="302"/>
      <c r="MA84" s="302"/>
      <c r="MB84" s="302"/>
      <c r="MC84" s="302"/>
      <c r="MD84" s="302"/>
      <c r="ME84" s="302"/>
      <c r="MF84" s="302"/>
      <c r="MG84" s="302"/>
      <c r="MH84" s="302"/>
      <c r="MI84" s="302"/>
      <c r="MJ84" s="302"/>
      <c r="MK84" s="302"/>
      <c r="ML84" s="302"/>
      <c r="MM84" s="302"/>
      <c r="MN84" s="302"/>
      <c r="MO84" s="302"/>
      <c r="MP84" s="302"/>
      <c r="MQ84" s="302"/>
      <c r="MR84" s="302"/>
      <c r="MS84" s="302"/>
      <c r="MT84" s="302"/>
      <c r="MU84" s="302"/>
      <c r="MV84" s="302"/>
      <c r="MW84" s="302"/>
      <c r="MX84" s="302"/>
      <c r="MY84" s="302"/>
      <c r="MZ84" s="302"/>
      <c r="NA84" s="302"/>
      <c r="NB84" s="302"/>
      <c r="NC84" s="302"/>
      <c r="ND84" s="302"/>
      <c r="NE84" s="302"/>
      <c r="NF84" s="302"/>
      <c r="NG84" s="302"/>
      <c r="NH84" s="302"/>
      <c r="NI84" s="302"/>
      <c r="NJ84" s="302"/>
      <c r="NK84" s="302"/>
      <c r="NL84" s="302"/>
      <c r="NM84" s="302"/>
      <c r="NN84" s="302"/>
      <c r="NO84" s="302"/>
      <c r="NP84" s="302"/>
      <c r="NQ84" s="302"/>
      <c r="NR84" s="302"/>
      <c r="NS84" s="302"/>
      <c r="NT84" s="302"/>
      <c r="NU84" s="302"/>
      <c r="NV84" s="302"/>
      <c r="NW84" s="302"/>
      <c r="NX84" s="302"/>
      <c r="NY84" s="302"/>
      <c r="NZ84" s="302"/>
      <c r="OA84" s="302"/>
      <c r="OB84" s="302"/>
      <c r="OC84" s="302"/>
      <c r="OD84" s="302"/>
      <c r="OE84" s="302"/>
      <c r="OF84" s="302"/>
      <c r="OG84" s="302"/>
      <c r="OH84" s="302"/>
      <c r="OI84" s="302"/>
      <c r="OJ84" s="302"/>
      <c r="OK84" s="302"/>
      <c r="OL84" s="302"/>
      <c r="OM84" s="302"/>
      <c r="ON84" s="302"/>
      <c r="OO84" s="302"/>
      <c r="OP84" s="302"/>
      <c r="OQ84" s="302"/>
      <c r="OR84" s="302"/>
      <c r="OS84" s="302"/>
      <c r="OT84" s="302"/>
      <c r="OU84" s="302"/>
      <c r="OV84" s="302"/>
      <c r="OW84" s="302"/>
      <c r="OX84" s="302"/>
      <c r="OY84" s="302"/>
      <c r="OZ84" s="302"/>
      <c r="PA84" s="302"/>
      <c r="PB84" s="302"/>
      <c r="PC84" s="302"/>
      <c r="PD84" s="302"/>
      <c r="PE84" s="302"/>
      <c r="PF84" s="302"/>
      <c r="PG84" s="302"/>
      <c r="PH84" s="302"/>
      <c r="PI84" s="302"/>
      <c r="PJ84" s="302"/>
      <c r="PK84" s="302"/>
      <c r="PL84" s="302"/>
      <c r="PM84" s="302"/>
      <c r="PN84" s="302"/>
      <c r="PO84" s="302"/>
      <c r="PP84" s="302"/>
      <c r="PQ84" s="302"/>
      <c r="PR84" s="302"/>
      <c r="PS84" s="302"/>
      <c r="PT84" s="302"/>
      <c r="PU84" s="302"/>
      <c r="PV84" s="302"/>
      <c r="PW84" s="302"/>
      <c r="PX84" s="302"/>
      <c r="PY84" s="302"/>
      <c r="PZ84" s="302"/>
      <c r="QA84" s="302"/>
      <c r="QB84" s="302"/>
      <c r="QC84" s="302"/>
      <c r="QD84" s="302"/>
      <c r="QE84" s="302"/>
      <c r="QF84" s="302"/>
      <c r="QG84" s="302"/>
      <c r="QH84" s="302"/>
      <c r="QI84" s="302"/>
      <c r="QJ84" s="302"/>
      <c r="QK84" s="302"/>
      <c r="QL84" s="302"/>
      <c r="QM84" s="302"/>
      <c r="QN84" s="302"/>
      <c r="QO84" s="302"/>
      <c r="QP84" s="302"/>
      <c r="QQ84" s="302"/>
      <c r="QR84" s="302"/>
      <c r="QS84" s="302"/>
      <c r="QT84" s="302"/>
      <c r="QU84" s="302"/>
      <c r="QV84" s="302"/>
      <c r="QW84" s="302"/>
      <c r="QX84" s="302"/>
      <c r="QY84" s="302"/>
      <c r="QZ84" s="302"/>
      <c r="RA84" s="302"/>
      <c r="RB84" s="302"/>
      <c r="RC84" s="302"/>
      <c r="RD84" s="302"/>
      <c r="RE84" s="302"/>
      <c r="RF84" s="302"/>
      <c r="RG84" s="302"/>
      <c r="RH84" s="302"/>
      <c r="RI84" s="302"/>
      <c r="RJ84" s="302"/>
      <c r="RK84" s="302"/>
      <c r="RL84" s="302"/>
      <c r="RM84" s="302"/>
      <c r="RN84" s="302"/>
      <c r="RO84" s="302"/>
      <c r="RP84" s="302"/>
      <c r="RQ84" s="302"/>
      <c r="RR84" s="302"/>
      <c r="RS84" s="302"/>
      <c r="RT84" s="302"/>
      <c r="RU84" s="302"/>
      <c r="RV84" s="302"/>
      <c r="RW84" s="302"/>
      <c r="RX84" s="302"/>
      <c r="RY84" s="302"/>
      <c r="RZ84" s="302"/>
      <c r="SA84" s="302"/>
      <c r="SB84" s="302"/>
      <c r="SC84" s="302"/>
      <c r="SD84" s="302"/>
      <c r="SE84" s="302"/>
      <c r="SF84" s="302"/>
      <c r="SG84" s="302"/>
      <c r="SH84" s="302"/>
      <c r="SI84" s="302"/>
      <c r="SJ84" s="302"/>
      <c r="SK84" s="302"/>
      <c r="SL84" s="302"/>
      <c r="SM84" s="302"/>
      <c r="SN84" s="302"/>
      <c r="SO84" s="302"/>
      <c r="SP84" s="302"/>
      <c r="SQ84" s="302"/>
      <c r="SR84" s="302"/>
      <c r="SS84" s="302"/>
      <c r="ST84" s="302"/>
      <c r="SU84" s="302"/>
      <c r="SV84" s="302"/>
      <c r="SW84" s="302"/>
      <c r="SX84" s="302"/>
      <c r="SY84" s="302"/>
      <c r="SZ84" s="302"/>
      <c r="TA84" s="302"/>
      <c r="TB84" s="302"/>
      <c r="TC84" s="302"/>
      <c r="TD84" s="302"/>
      <c r="TE84" s="302"/>
      <c r="TF84" s="302"/>
      <c r="TG84" s="302"/>
      <c r="TH84" s="302"/>
      <c r="TI84" s="302"/>
      <c r="TJ84" s="302"/>
      <c r="TK84" s="302"/>
      <c r="TL84" s="302"/>
      <c r="TM84" s="302"/>
      <c r="TN84" s="302"/>
      <c r="TO84" s="302"/>
      <c r="TP84" s="302"/>
      <c r="TQ84" s="302"/>
      <c r="TR84" s="302"/>
      <c r="TS84" s="302"/>
      <c r="TT84" s="302"/>
      <c r="TU84" s="302"/>
      <c r="TV84" s="302"/>
      <c r="TW84" s="302"/>
      <c r="TX84" s="302"/>
      <c r="TY84" s="302"/>
      <c r="TZ84" s="302"/>
      <c r="UA84" s="302"/>
      <c r="UB84" s="302"/>
      <c r="UC84" s="302"/>
      <c r="UD84" s="302"/>
      <c r="UE84" s="302"/>
      <c r="UF84" s="302"/>
      <c r="UG84" s="302"/>
      <c r="UH84" s="302"/>
      <c r="UI84" s="302"/>
      <c r="UJ84" s="302"/>
      <c r="UK84" s="302"/>
      <c r="UL84" s="302"/>
      <c r="UM84" s="302"/>
      <c r="UN84" s="302"/>
      <c r="UO84" s="302"/>
      <c r="UP84" s="302"/>
      <c r="UQ84" s="302"/>
      <c r="UR84" s="302"/>
      <c r="US84" s="302"/>
      <c r="UT84" s="302"/>
      <c r="UU84" s="302"/>
      <c r="UV84" s="302"/>
      <c r="UW84" s="302"/>
      <c r="UX84" s="302"/>
      <c r="UY84" s="302"/>
      <c r="UZ84" s="302"/>
      <c r="VA84" s="302"/>
      <c r="VB84" s="302"/>
      <c r="VC84" s="302"/>
      <c r="VD84" s="302"/>
      <c r="VE84" s="302"/>
      <c r="VF84" s="302"/>
      <c r="VG84" s="302"/>
      <c r="VH84" s="302"/>
      <c r="VI84" s="302"/>
      <c r="VJ84" s="302"/>
      <c r="VK84" s="302"/>
      <c r="VL84" s="302"/>
      <c r="VM84" s="302"/>
      <c r="VN84" s="302"/>
      <c r="VO84" s="302"/>
      <c r="VP84" s="302"/>
      <c r="VQ84" s="302"/>
      <c r="VR84" s="302"/>
      <c r="VS84" s="302"/>
      <c r="VT84" s="302"/>
      <c r="VU84" s="302"/>
      <c r="VV84" s="302"/>
      <c r="VW84" s="302"/>
      <c r="VX84" s="302"/>
      <c r="VY84" s="302"/>
      <c r="VZ84" s="302"/>
      <c r="WA84" s="302"/>
      <c r="WB84" s="302"/>
      <c r="WC84" s="302"/>
      <c r="WD84" s="302"/>
      <c r="WE84" s="302"/>
      <c r="WF84" s="302"/>
      <c r="WG84" s="302"/>
      <c r="WH84" s="302"/>
      <c r="WI84" s="302"/>
      <c r="WJ84" s="302"/>
      <c r="WK84" s="302"/>
      <c r="WL84" s="302"/>
      <c r="WM84" s="302"/>
      <c r="WN84" s="302"/>
      <c r="WO84" s="302"/>
      <c r="WP84" s="302"/>
      <c r="WQ84" s="302"/>
      <c r="WR84" s="302"/>
      <c r="WS84" s="302"/>
      <c r="WT84" s="302"/>
      <c r="WU84" s="302"/>
      <c r="WV84" s="302"/>
      <c r="WW84" s="302"/>
      <c r="WX84" s="302"/>
      <c r="WY84" s="302"/>
      <c r="WZ84" s="302"/>
      <c r="XA84" s="302"/>
      <c r="XB84" s="302"/>
      <c r="XC84" s="302"/>
      <c r="XD84" s="302"/>
      <c r="XE84" s="302"/>
      <c r="XF84" s="302"/>
      <c r="XG84" s="302"/>
      <c r="XH84" s="302"/>
      <c r="XI84" s="302"/>
      <c r="XJ84" s="302"/>
      <c r="XK84" s="302"/>
      <c r="XL84" s="302"/>
      <c r="XM84" s="302"/>
      <c r="XN84" s="302"/>
      <c r="XO84" s="302"/>
      <c r="XP84" s="302"/>
      <c r="XQ84" s="302"/>
      <c r="XR84" s="302"/>
      <c r="XS84" s="302"/>
      <c r="XT84" s="302"/>
      <c r="XU84" s="302"/>
      <c r="XV84" s="302"/>
      <c r="XW84" s="302"/>
      <c r="XX84" s="302"/>
      <c r="XY84" s="302"/>
      <c r="XZ84" s="302"/>
      <c r="YA84" s="302"/>
      <c r="YB84" s="302"/>
      <c r="YC84" s="302"/>
      <c r="YD84" s="302"/>
      <c r="YE84" s="302"/>
      <c r="YF84" s="302"/>
      <c r="YG84" s="302"/>
      <c r="YH84" s="302"/>
      <c r="YI84" s="302"/>
      <c r="YJ84" s="302"/>
      <c r="YK84" s="302"/>
      <c r="YL84" s="302"/>
      <c r="YM84" s="302"/>
      <c r="YN84" s="302"/>
      <c r="YO84" s="302"/>
      <c r="YP84" s="302"/>
      <c r="YQ84" s="302"/>
      <c r="YR84" s="302"/>
      <c r="YS84" s="302"/>
      <c r="YT84" s="302"/>
      <c r="YU84" s="302"/>
      <c r="YV84" s="302"/>
      <c r="YW84" s="302"/>
      <c r="YX84" s="302"/>
      <c r="YY84" s="302"/>
      <c r="YZ84" s="302"/>
      <c r="ZA84" s="302"/>
      <c r="ZB84" s="302"/>
      <c r="ZC84" s="302"/>
      <c r="ZD84" s="302"/>
      <c r="ZE84" s="302"/>
      <c r="ZF84" s="302"/>
      <c r="ZG84" s="302"/>
      <c r="ZH84" s="302"/>
      <c r="ZI84" s="302"/>
      <c r="ZJ84" s="302"/>
      <c r="ZK84" s="302"/>
      <c r="ZL84" s="302"/>
      <c r="ZM84" s="302"/>
      <c r="ZN84" s="302"/>
      <c r="ZO84" s="302"/>
      <c r="ZP84" s="302"/>
      <c r="ZQ84" s="302"/>
      <c r="ZR84" s="302"/>
      <c r="ZS84" s="302"/>
      <c r="ZT84" s="302"/>
      <c r="ZU84" s="302"/>
      <c r="ZV84" s="302"/>
      <c r="ZW84" s="302"/>
      <c r="ZX84" s="302"/>
      <c r="ZY84" s="302"/>
      <c r="ZZ84" s="302"/>
      <c r="AAA84" s="302"/>
      <c r="AAB84" s="302"/>
      <c r="AAC84" s="302"/>
      <c r="AAD84" s="302"/>
      <c r="AAE84" s="302"/>
      <c r="AAF84" s="302"/>
      <c r="AAG84" s="302"/>
      <c r="AAH84" s="302"/>
      <c r="AAI84" s="302"/>
      <c r="AAJ84" s="302"/>
      <c r="AAK84" s="302"/>
      <c r="AAL84" s="302"/>
      <c r="AAM84" s="302"/>
      <c r="AAN84" s="302"/>
      <c r="AAO84" s="302"/>
      <c r="AAP84" s="302"/>
      <c r="AAQ84" s="302"/>
      <c r="AAR84" s="302"/>
      <c r="AAS84" s="302"/>
      <c r="AAT84" s="302"/>
      <c r="AAU84" s="302"/>
      <c r="AAV84" s="302"/>
      <c r="AAW84" s="302"/>
      <c r="AAX84" s="302"/>
      <c r="AAY84" s="302"/>
      <c r="AAZ84" s="302"/>
      <c r="ABA84" s="302"/>
      <c r="ABB84" s="302"/>
      <c r="ABC84" s="302"/>
      <c r="ABD84" s="302"/>
      <c r="ABE84" s="302"/>
      <c r="ABF84" s="302"/>
      <c r="ABG84" s="302"/>
      <c r="ABH84" s="302"/>
      <c r="ABI84" s="302"/>
      <c r="ABJ84" s="302"/>
      <c r="ABK84" s="302"/>
      <c r="ABL84" s="302"/>
      <c r="ABM84" s="302"/>
      <c r="ABN84" s="302"/>
      <c r="ABO84" s="302"/>
      <c r="ABP84" s="302"/>
      <c r="ABQ84" s="302"/>
      <c r="ABR84" s="302"/>
      <c r="ABS84" s="302"/>
      <c r="ABT84" s="302"/>
      <c r="ABU84" s="302"/>
      <c r="ABV84" s="302"/>
      <c r="ABW84" s="302"/>
      <c r="ABX84" s="302"/>
      <c r="ABY84" s="302"/>
      <c r="ABZ84" s="302"/>
      <c r="ACA84" s="302"/>
      <c r="ACB84" s="302"/>
      <c r="ACC84" s="302"/>
      <c r="ACD84" s="302"/>
      <c r="ACE84" s="302"/>
      <c r="ACF84" s="302"/>
      <c r="ACG84" s="302"/>
      <c r="ACH84" s="302"/>
      <c r="ACI84" s="302"/>
      <c r="ACJ84" s="302"/>
      <c r="ACK84" s="302"/>
      <c r="ACL84" s="302"/>
      <c r="ACM84" s="302"/>
      <c r="ACN84" s="302"/>
      <c r="ACO84" s="302"/>
      <c r="ACP84" s="302"/>
      <c r="ACQ84" s="302"/>
      <c r="ACR84" s="302"/>
      <c r="ACS84" s="302"/>
      <c r="ACT84" s="302"/>
      <c r="ACU84" s="302"/>
      <c r="ACV84" s="302"/>
      <c r="ACW84" s="302"/>
      <c r="ACX84" s="302"/>
      <c r="ACY84" s="302"/>
      <c r="ACZ84" s="302"/>
      <c r="ADA84" s="302"/>
      <c r="ADB84" s="302"/>
      <c r="ADC84" s="302"/>
      <c r="ADD84" s="302"/>
      <c r="ADE84" s="302"/>
      <c r="ADF84" s="302"/>
      <c r="ADG84" s="302"/>
      <c r="ADH84" s="302"/>
      <c r="ADI84" s="302"/>
      <c r="ADJ84" s="302"/>
      <c r="ADK84" s="302"/>
      <c r="ADL84" s="302"/>
      <c r="ADM84" s="302"/>
      <c r="ADN84" s="302"/>
      <c r="ADO84" s="302"/>
      <c r="ADP84" s="302"/>
      <c r="ADQ84" s="302"/>
      <c r="ADR84" s="302"/>
      <c r="ADS84" s="302"/>
      <c r="ADT84" s="302"/>
      <c r="ADU84" s="302"/>
      <c r="ADV84" s="302"/>
      <c r="ADW84" s="302"/>
      <c r="ADX84" s="302"/>
      <c r="ADY84" s="302"/>
      <c r="ADZ84" s="302"/>
      <c r="AEA84" s="302"/>
      <c r="AEB84" s="302"/>
      <c r="AEC84" s="302"/>
      <c r="AED84" s="302"/>
      <c r="AEE84" s="302"/>
      <c r="AEF84" s="302"/>
      <c r="AEG84" s="302"/>
      <c r="AEH84" s="302"/>
      <c r="AEI84" s="302"/>
      <c r="AEJ84" s="302"/>
      <c r="AEK84" s="302"/>
      <c r="AEL84" s="302"/>
      <c r="AEM84" s="302"/>
      <c r="AEN84" s="302"/>
      <c r="AEO84" s="302"/>
      <c r="AEP84" s="302"/>
      <c r="AEQ84" s="302"/>
      <c r="AER84" s="302"/>
      <c r="AES84" s="302"/>
      <c r="AET84" s="302"/>
      <c r="AEU84" s="302"/>
      <c r="AEV84" s="302"/>
      <c r="AEW84" s="302"/>
      <c r="AEX84" s="302"/>
      <c r="AEY84" s="302"/>
      <c r="AEZ84" s="302"/>
      <c r="AFA84" s="302"/>
      <c r="AFB84" s="302"/>
      <c r="AFC84" s="302"/>
      <c r="AFD84" s="302"/>
      <c r="AFE84" s="302"/>
      <c r="AFF84" s="302"/>
      <c r="AFG84" s="302"/>
      <c r="AFH84" s="302"/>
      <c r="AFI84" s="302"/>
      <c r="AFJ84" s="302"/>
      <c r="AFK84" s="302"/>
      <c r="AFL84" s="302"/>
      <c r="AFM84" s="302"/>
      <c r="AFN84" s="302"/>
      <c r="AFO84" s="302"/>
      <c r="AFP84" s="302"/>
      <c r="AFQ84" s="302"/>
      <c r="AFR84" s="302"/>
      <c r="AFS84" s="302"/>
      <c r="AFT84" s="302"/>
      <c r="AFU84" s="302"/>
      <c r="AFV84" s="302"/>
      <c r="AFW84" s="302"/>
      <c r="AFX84" s="302"/>
      <c r="AFY84" s="302"/>
      <c r="AFZ84" s="302"/>
      <c r="AGA84" s="302"/>
      <c r="AGB84" s="302"/>
      <c r="AGC84" s="302"/>
      <c r="AGD84" s="302"/>
      <c r="AGE84" s="302"/>
      <c r="AGF84" s="302"/>
      <c r="AGG84" s="302"/>
      <c r="AGH84" s="302"/>
      <c r="AGI84" s="302"/>
      <c r="AGJ84" s="302"/>
      <c r="AGK84" s="302"/>
      <c r="AGL84" s="302"/>
      <c r="AGM84" s="302"/>
      <c r="AGN84" s="302"/>
      <c r="AGO84" s="302"/>
      <c r="AGP84" s="302"/>
      <c r="AGQ84" s="302"/>
      <c r="AGR84" s="302"/>
      <c r="AGS84" s="302"/>
      <c r="AGT84" s="302"/>
      <c r="AGU84" s="302"/>
      <c r="AGV84" s="302"/>
      <c r="AGW84" s="302"/>
      <c r="AGX84" s="302"/>
      <c r="AGY84" s="302"/>
      <c r="AGZ84" s="302"/>
      <c r="AHA84" s="302"/>
      <c r="AHB84" s="302"/>
      <c r="AHC84" s="302"/>
      <c r="AHD84" s="302"/>
      <c r="AHE84" s="302"/>
      <c r="AHF84" s="302"/>
      <c r="AHG84" s="302"/>
      <c r="AHH84" s="302"/>
      <c r="AHI84" s="302"/>
      <c r="AHJ84" s="302"/>
      <c r="AHK84" s="302"/>
      <c r="AHL84" s="302"/>
      <c r="AHM84" s="302"/>
      <c r="AHN84" s="302"/>
      <c r="AHO84" s="302"/>
      <c r="AHP84" s="302"/>
      <c r="AHQ84" s="302"/>
      <c r="AHR84" s="302"/>
      <c r="AHS84" s="302"/>
      <c r="AHT84" s="302"/>
      <c r="AHU84" s="302"/>
      <c r="AHV84" s="302"/>
      <c r="AHW84" s="302"/>
      <c r="AHX84" s="302"/>
      <c r="AHY84" s="302"/>
      <c r="AHZ84" s="302"/>
      <c r="AIA84" s="302"/>
      <c r="AIB84" s="302"/>
      <c r="AIC84" s="302"/>
      <c r="AID84" s="302"/>
      <c r="AIE84" s="302"/>
      <c r="AIF84" s="302"/>
      <c r="AIG84" s="302"/>
      <c r="AIH84" s="302"/>
      <c r="AII84" s="302"/>
      <c r="AIJ84" s="302"/>
      <c r="AIK84" s="302"/>
      <c r="AIL84" s="302"/>
      <c r="AIM84" s="302"/>
      <c r="AIN84" s="302"/>
      <c r="AIO84" s="302"/>
      <c r="AIP84" s="302"/>
      <c r="AIQ84" s="302"/>
      <c r="AIR84" s="302"/>
      <c r="AIS84" s="302"/>
      <c r="AIT84" s="302"/>
      <c r="AIU84" s="302"/>
      <c r="AIV84" s="302"/>
      <c r="AIW84" s="302"/>
      <c r="AIX84" s="302"/>
      <c r="AIY84" s="302"/>
      <c r="AIZ84" s="302"/>
    </row>
    <row r="85" spans="1:936" s="18" customFormat="1" ht="77.25" customHeight="1" outlineLevel="1" x14ac:dyDescent="0.2">
      <c r="A85" s="152">
        <v>52</v>
      </c>
      <c r="B85" s="181" t="s">
        <v>178</v>
      </c>
      <c r="C85" s="182" t="s">
        <v>179</v>
      </c>
      <c r="D85" s="155" t="s">
        <v>119</v>
      </c>
      <c r="E85" s="167" t="s">
        <v>3</v>
      </c>
      <c r="F85" s="167"/>
      <c r="G85" s="167"/>
      <c r="H85" s="167"/>
      <c r="I85" s="167"/>
      <c r="J85" s="167"/>
      <c r="K85" s="155" t="s">
        <v>362</v>
      </c>
      <c r="L85" s="155" t="s">
        <v>180</v>
      </c>
      <c r="M85" s="182" t="s">
        <v>3</v>
      </c>
      <c r="N85" s="36">
        <v>3840000000</v>
      </c>
      <c r="O85" s="26">
        <v>3840000000</v>
      </c>
      <c r="P85" s="38">
        <v>1.0000000000000001E-5</v>
      </c>
      <c r="Q85" s="26">
        <v>3484641868</v>
      </c>
      <c r="R85" s="26">
        <v>37169</v>
      </c>
      <c r="S85" s="36">
        <f t="shared" si="6"/>
        <v>355358132</v>
      </c>
      <c r="T85" s="113" t="s">
        <v>82</v>
      </c>
      <c r="U85" s="17"/>
    </row>
    <row r="86" spans="1:936" s="13" customFormat="1" ht="94.5" outlineLevel="1" x14ac:dyDescent="0.25">
      <c r="A86" s="152">
        <v>53</v>
      </c>
      <c r="B86" s="169" t="s">
        <v>181</v>
      </c>
      <c r="C86" s="161" t="s">
        <v>179</v>
      </c>
      <c r="D86" s="161" t="s">
        <v>149</v>
      </c>
      <c r="E86" s="161"/>
      <c r="F86" s="161"/>
      <c r="G86" s="161"/>
      <c r="H86" s="161"/>
      <c r="I86" s="161"/>
      <c r="J86" s="161"/>
      <c r="K86" s="182" t="s">
        <v>363</v>
      </c>
      <c r="L86" s="182" t="s">
        <v>182</v>
      </c>
      <c r="M86" s="182" t="s">
        <v>57</v>
      </c>
      <c r="N86" s="39">
        <v>8944984.0899999999</v>
      </c>
      <c r="O86" s="26">
        <v>8944984.0899999999</v>
      </c>
      <c r="P86" s="40">
        <v>7.4999999999999997E-3</v>
      </c>
      <c r="Q86" s="26">
        <v>2425758.4</v>
      </c>
      <c r="R86" s="26">
        <f>881276.03+25084.35</f>
        <v>906360.38</v>
      </c>
      <c r="S86" s="166">
        <f t="shared" si="6"/>
        <v>6519225.6899999995</v>
      </c>
      <c r="T86" s="158" t="s">
        <v>82</v>
      </c>
      <c r="U86" s="12"/>
    </row>
    <row r="87" spans="1:936" s="13" customFormat="1" ht="63" customHeight="1" outlineLevel="1" x14ac:dyDescent="0.25">
      <c r="A87" s="236">
        <v>54</v>
      </c>
      <c r="B87" s="238" t="s">
        <v>183</v>
      </c>
      <c r="C87" s="225" t="s">
        <v>179</v>
      </c>
      <c r="D87" s="225" t="s">
        <v>149</v>
      </c>
      <c r="E87" s="161"/>
      <c r="F87" s="161"/>
      <c r="G87" s="161"/>
      <c r="H87" s="161"/>
      <c r="I87" s="161"/>
      <c r="J87" s="161"/>
      <c r="K87" s="225" t="s">
        <v>364</v>
      </c>
      <c r="L87" s="182" t="s">
        <v>184</v>
      </c>
      <c r="M87" s="182" t="s">
        <v>3</v>
      </c>
      <c r="N87" s="39">
        <v>93025000</v>
      </c>
      <c r="O87" s="26">
        <v>93025000</v>
      </c>
      <c r="P87" s="40">
        <v>7.4999999999999997E-3</v>
      </c>
      <c r="Q87" s="26">
        <v>13953750</v>
      </c>
      <c r="R87" s="26">
        <f>8639616.28+303064</f>
        <v>8942680.2799999993</v>
      </c>
      <c r="S87" s="166">
        <f t="shared" si="6"/>
        <v>79071250</v>
      </c>
      <c r="T87" s="227" t="s">
        <v>82</v>
      </c>
      <c r="U87" s="12"/>
    </row>
    <row r="88" spans="1:936" s="13" customFormat="1" ht="63" customHeight="1" outlineLevel="1" x14ac:dyDescent="0.25">
      <c r="A88" s="237"/>
      <c r="B88" s="231"/>
      <c r="C88" s="232"/>
      <c r="D88" s="232"/>
      <c r="E88" s="161"/>
      <c r="F88" s="161"/>
      <c r="G88" s="161"/>
      <c r="H88" s="161"/>
      <c r="I88" s="161"/>
      <c r="J88" s="161"/>
      <c r="K88" s="232"/>
      <c r="L88" s="182" t="s">
        <v>184</v>
      </c>
      <c r="M88" s="182" t="s">
        <v>57</v>
      </c>
      <c r="N88" s="39">
        <v>5217725</v>
      </c>
      <c r="O88" s="26">
        <v>5217725</v>
      </c>
      <c r="P88" s="40">
        <v>7.4999999999999997E-3</v>
      </c>
      <c r="Q88" s="26">
        <v>782658.5</v>
      </c>
      <c r="R88" s="26">
        <f>505356.93+16873.26</f>
        <v>522230.19</v>
      </c>
      <c r="S88" s="166">
        <f t="shared" si="6"/>
        <v>4435066.5</v>
      </c>
      <c r="T88" s="228"/>
      <c r="U88" s="12"/>
    </row>
    <row r="89" spans="1:936" s="13" customFormat="1" ht="94.5" outlineLevel="1" x14ac:dyDescent="0.25">
      <c r="A89" s="152">
        <v>55</v>
      </c>
      <c r="B89" s="169" t="s">
        <v>185</v>
      </c>
      <c r="C89" s="161" t="s">
        <v>179</v>
      </c>
      <c r="D89" s="161" t="s">
        <v>149</v>
      </c>
      <c r="E89" s="161"/>
      <c r="F89" s="161"/>
      <c r="G89" s="161"/>
      <c r="H89" s="161"/>
      <c r="I89" s="161"/>
      <c r="J89" s="161"/>
      <c r="K89" s="182" t="s">
        <v>365</v>
      </c>
      <c r="L89" s="182" t="s">
        <v>186</v>
      </c>
      <c r="M89" s="182" t="s">
        <v>57</v>
      </c>
      <c r="N89" s="39">
        <v>1989000</v>
      </c>
      <c r="O89" s="26">
        <v>1989000</v>
      </c>
      <c r="P89" s="40">
        <v>7.4999999999999997E-3</v>
      </c>
      <c r="Q89" s="26">
        <v>337118.7</v>
      </c>
      <c r="R89" s="26">
        <f>164634.31+6338.29</f>
        <v>170972.6</v>
      </c>
      <c r="S89" s="166">
        <f t="shared" si="6"/>
        <v>1651881.3</v>
      </c>
      <c r="T89" s="158" t="s">
        <v>82</v>
      </c>
      <c r="U89" s="12"/>
    </row>
    <row r="90" spans="1:936" s="13" customFormat="1" ht="108" customHeight="1" outlineLevel="1" x14ac:dyDescent="0.25">
      <c r="A90" s="152">
        <v>56</v>
      </c>
      <c r="B90" s="169" t="s">
        <v>311</v>
      </c>
      <c r="C90" s="161" t="s">
        <v>312</v>
      </c>
      <c r="D90" s="161" t="s">
        <v>149</v>
      </c>
      <c r="E90" s="161" t="s">
        <v>463</v>
      </c>
      <c r="F90" s="161">
        <v>2190000</v>
      </c>
      <c r="G90" s="161"/>
      <c r="H90" s="161"/>
      <c r="I90" s="161"/>
      <c r="J90" s="161"/>
      <c r="K90" s="161" t="s">
        <v>366</v>
      </c>
      <c r="L90" s="161" t="s">
        <v>313</v>
      </c>
      <c r="M90" s="182" t="s">
        <v>3</v>
      </c>
      <c r="N90" s="39">
        <v>2047212646</v>
      </c>
      <c r="O90" s="187">
        <v>2047212646</v>
      </c>
      <c r="P90" s="40">
        <v>0.02</v>
      </c>
      <c r="Q90" s="26">
        <v>0</v>
      </c>
      <c r="R90" s="26">
        <f>88017538.4+20640391</f>
        <v>108657929.40000001</v>
      </c>
      <c r="S90" s="166">
        <v>2047212646</v>
      </c>
      <c r="T90" s="158" t="s">
        <v>82</v>
      </c>
      <c r="U90" s="12"/>
    </row>
    <row r="91" spans="1:936" s="13" customFormat="1" ht="153.75" customHeight="1" outlineLevel="1" x14ac:dyDescent="0.25">
      <c r="A91" s="160">
        <v>57</v>
      </c>
      <c r="B91" s="169" t="s">
        <v>187</v>
      </c>
      <c r="C91" s="161" t="s">
        <v>188</v>
      </c>
      <c r="D91" s="161" t="s">
        <v>99</v>
      </c>
      <c r="E91" s="161"/>
      <c r="F91" s="161"/>
      <c r="G91" s="161"/>
      <c r="H91" s="161"/>
      <c r="I91" s="161"/>
      <c r="J91" s="161"/>
      <c r="K91" s="161" t="s">
        <v>367</v>
      </c>
      <c r="L91" s="161" t="s">
        <v>189</v>
      </c>
      <c r="M91" s="182" t="s">
        <v>57</v>
      </c>
      <c r="N91" s="39">
        <v>2217000</v>
      </c>
      <c r="O91" s="39">
        <v>2217000</v>
      </c>
      <c r="P91" s="68">
        <v>0.02</v>
      </c>
      <c r="Q91" s="26">
        <v>1656550.78</v>
      </c>
      <c r="R91" s="26">
        <v>108750.1203452351</v>
      </c>
      <c r="S91" s="166">
        <v>1010837.1</v>
      </c>
      <c r="T91" s="158" t="s">
        <v>190</v>
      </c>
      <c r="U91" s="12"/>
    </row>
    <row r="92" spans="1:936" s="305" customFormat="1" ht="123" customHeight="1" outlineLevel="1" x14ac:dyDescent="0.25">
      <c r="A92" s="152">
        <v>58</v>
      </c>
      <c r="B92" s="181" t="s">
        <v>300</v>
      </c>
      <c r="C92" s="182" t="s">
        <v>301</v>
      </c>
      <c r="D92" s="182" t="s">
        <v>302</v>
      </c>
      <c r="E92" s="182" t="s">
        <v>35</v>
      </c>
      <c r="F92" s="182">
        <v>20000000</v>
      </c>
      <c r="G92" s="182">
        <v>4199559.68</v>
      </c>
      <c r="H92" s="182" t="s">
        <v>304</v>
      </c>
      <c r="I92" s="182"/>
      <c r="J92" s="182"/>
      <c r="K92" s="182" t="s">
        <v>368</v>
      </c>
      <c r="L92" s="161" t="s">
        <v>303</v>
      </c>
      <c r="M92" s="182" t="s">
        <v>35</v>
      </c>
      <c r="N92" s="39">
        <v>4199559.68</v>
      </c>
      <c r="O92" s="39">
        <v>4199559.68</v>
      </c>
      <c r="P92" s="68" t="s">
        <v>304</v>
      </c>
      <c r="Q92" s="26"/>
      <c r="R92" s="69">
        <f>77849.88+103888.1</f>
        <v>181737.98</v>
      </c>
      <c r="S92" s="166">
        <v>4199559.68</v>
      </c>
      <c r="T92" s="158" t="s">
        <v>305</v>
      </c>
      <c r="U92" s="304"/>
    </row>
    <row r="93" spans="1:936" s="303" customFormat="1" ht="52.5" customHeight="1" outlineLevel="1" x14ac:dyDescent="0.2">
      <c r="A93" s="229">
        <v>59</v>
      </c>
      <c r="B93" s="230" t="s">
        <v>191</v>
      </c>
      <c r="C93" s="226" t="s">
        <v>192</v>
      </c>
      <c r="D93" s="226"/>
      <c r="E93" s="179" t="s">
        <v>57</v>
      </c>
      <c r="F93" s="179"/>
      <c r="G93" s="179"/>
      <c r="H93" s="179"/>
      <c r="I93" s="179"/>
      <c r="J93" s="179"/>
      <c r="K93" s="233" t="s">
        <v>369</v>
      </c>
      <c r="L93" s="235" t="s">
        <v>193</v>
      </c>
      <c r="M93" s="185" t="s">
        <v>57</v>
      </c>
      <c r="N93" s="36">
        <v>237758.39</v>
      </c>
      <c r="O93" s="26">
        <v>237758.39</v>
      </c>
      <c r="P93" s="30"/>
      <c r="Q93" s="26"/>
      <c r="R93" s="26"/>
      <c r="S93" s="36">
        <f>O93-Q93</f>
        <v>237758.39</v>
      </c>
      <c r="T93" s="227" t="s">
        <v>82</v>
      </c>
      <c r="U93" s="301"/>
      <c r="V93" s="302"/>
      <c r="W93" s="302"/>
      <c r="X93" s="302"/>
      <c r="Y93" s="302"/>
      <c r="Z93" s="302"/>
      <c r="AA93" s="302"/>
      <c r="AB93" s="302"/>
      <c r="AC93" s="302"/>
      <c r="AD93" s="302"/>
      <c r="AE93" s="302"/>
      <c r="AF93" s="302"/>
      <c r="AG93" s="302"/>
      <c r="AH93" s="302"/>
      <c r="AI93" s="302"/>
      <c r="AJ93" s="302"/>
      <c r="AK93" s="302"/>
      <c r="AL93" s="302"/>
      <c r="AM93" s="302"/>
      <c r="AN93" s="302"/>
      <c r="AO93" s="302"/>
      <c r="AP93" s="302"/>
      <c r="AQ93" s="302"/>
      <c r="AR93" s="302"/>
      <c r="AS93" s="302"/>
      <c r="AT93" s="302"/>
      <c r="AU93" s="302"/>
      <c r="AV93" s="302"/>
      <c r="AW93" s="302"/>
      <c r="AX93" s="302"/>
      <c r="AY93" s="302"/>
      <c r="AZ93" s="302"/>
      <c r="BA93" s="302"/>
      <c r="BB93" s="302"/>
      <c r="BC93" s="302"/>
      <c r="BD93" s="302"/>
      <c r="BE93" s="302"/>
      <c r="BF93" s="302"/>
      <c r="BG93" s="302"/>
      <c r="BH93" s="302"/>
      <c r="BI93" s="302"/>
      <c r="BJ93" s="302"/>
      <c r="BK93" s="302"/>
      <c r="BL93" s="302"/>
      <c r="BM93" s="302"/>
      <c r="BN93" s="302"/>
      <c r="BO93" s="302"/>
      <c r="BP93" s="302"/>
      <c r="BQ93" s="302"/>
      <c r="BR93" s="302"/>
      <c r="BS93" s="302"/>
      <c r="BT93" s="302"/>
      <c r="BU93" s="302"/>
      <c r="BV93" s="302"/>
      <c r="BW93" s="302"/>
      <c r="BX93" s="302"/>
      <c r="BY93" s="302"/>
      <c r="BZ93" s="302"/>
      <c r="CA93" s="302"/>
      <c r="CB93" s="302"/>
      <c r="CC93" s="302"/>
      <c r="CD93" s="302"/>
      <c r="CE93" s="302"/>
      <c r="CF93" s="302"/>
      <c r="CG93" s="302"/>
      <c r="CH93" s="302"/>
      <c r="CI93" s="302"/>
      <c r="CJ93" s="302"/>
      <c r="CK93" s="302"/>
      <c r="CL93" s="302"/>
      <c r="CM93" s="302"/>
      <c r="CN93" s="302"/>
      <c r="CO93" s="302"/>
      <c r="CP93" s="302"/>
      <c r="CQ93" s="302"/>
      <c r="CR93" s="302"/>
      <c r="CS93" s="302"/>
      <c r="CT93" s="302"/>
      <c r="CU93" s="302"/>
      <c r="CV93" s="302"/>
      <c r="CW93" s="302"/>
      <c r="CX93" s="302"/>
      <c r="CY93" s="302"/>
      <c r="CZ93" s="302"/>
      <c r="DA93" s="302"/>
      <c r="DB93" s="302"/>
      <c r="DC93" s="302"/>
      <c r="DD93" s="302"/>
      <c r="DE93" s="302"/>
      <c r="DF93" s="302"/>
      <c r="DG93" s="302"/>
      <c r="DH93" s="302"/>
      <c r="DI93" s="302"/>
      <c r="DJ93" s="302"/>
      <c r="DK93" s="302"/>
      <c r="DL93" s="302"/>
      <c r="DM93" s="302"/>
      <c r="DN93" s="302"/>
      <c r="DO93" s="302"/>
      <c r="DP93" s="302"/>
      <c r="DQ93" s="302"/>
      <c r="DR93" s="302"/>
      <c r="DS93" s="302"/>
      <c r="DT93" s="302"/>
      <c r="DU93" s="302"/>
      <c r="DV93" s="302"/>
      <c r="DW93" s="302"/>
      <c r="DX93" s="302"/>
      <c r="DY93" s="302"/>
      <c r="DZ93" s="302"/>
      <c r="EA93" s="302"/>
      <c r="EB93" s="302"/>
      <c r="EC93" s="302"/>
      <c r="ED93" s="302"/>
      <c r="EE93" s="302"/>
      <c r="EF93" s="302"/>
      <c r="EG93" s="302"/>
      <c r="EH93" s="302"/>
      <c r="EI93" s="302"/>
      <c r="EJ93" s="302"/>
      <c r="EK93" s="302"/>
      <c r="EL93" s="302"/>
      <c r="EM93" s="302"/>
      <c r="EN93" s="302"/>
      <c r="EO93" s="302"/>
      <c r="EP93" s="302"/>
      <c r="EQ93" s="302"/>
      <c r="ER93" s="302"/>
      <c r="ES93" s="302"/>
      <c r="ET93" s="302"/>
      <c r="EU93" s="302"/>
      <c r="EV93" s="302"/>
      <c r="EW93" s="302"/>
      <c r="EX93" s="302"/>
      <c r="EY93" s="302"/>
      <c r="EZ93" s="302"/>
      <c r="FA93" s="302"/>
      <c r="FB93" s="302"/>
      <c r="FC93" s="302"/>
      <c r="FD93" s="302"/>
      <c r="FE93" s="302"/>
      <c r="FF93" s="302"/>
      <c r="FG93" s="302"/>
      <c r="FH93" s="302"/>
      <c r="FI93" s="302"/>
      <c r="FJ93" s="302"/>
      <c r="FK93" s="302"/>
      <c r="FL93" s="302"/>
      <c r="FM93" s="302"/>
      <c r="FN93" s="302"/>
      <c r="FO93" s="302"/>
      <c r="FP93" s="302"/>
      <c r="FQ93" s="302"/>
      <c r="FR93" s="302"/>
      <c r="FS93" s="302"/>
      <c r="FT93" s="302"/>
      <c r="FU93" s="302"/>
      <c r="FV93" s="302"/>
      <c r="FW93" s="302"/>
      <c r="FX93" s="302"/>
      <c r="FY93" s="302"/>
      <c r="FZ93" s="302"/>
      <c r="GA93" s="302"/>
      <c r="GB93" s="302"/>
      <c r="GC93" s="302"/>
      <c r="GD93" s="302"/>
      <c r="GE93" s="302"/>
      <c r="GF93" s="302"/>
      <c r="GG93" s="302"/>
      <c r="GH93" s="302"/>
      <c r="GI93" s="302"/>
      <c r="GJ93" s="302"/>
      <c r="GK93" s="302"/>
      <c r="GL93" s="302"/>
      <c r="GM93" s="302"/>
      <c r="GN93" s="302"/>
      <c r="GO93" s="302"/>
      <c r="GP93" s="302"/>
      <c r="GQ93" s="302"/>
      <c r="GR93" s="302"/>
      <c r="GS93" s="302"/>
      <c r="GT93" s="302"/>
      <c r="GU93" s="302"/>
      <c r="GV93" s="302"/>
      <c r="GW93" s="302"/>
      <c r="GX93" s="302"/>
      <c r="GY93" s="302"/>
      <c r="GZ93" s="302"/>
      <c r="HA93" s="302"/>
      <c r="HB93" s="302"/>
      <c r="HC93" s="302"/>
      <c r="HD93" s="302"/>
      <c r="HE93" s="302"/>
      <c r="HF93" s="302"/>
      <c r="HG93" s="302"/>
      <c r="HH93" s="302"/>
      <c r="HI93" s="302"/>
      <c r="HJ93" s="302"/>
      <c r="HK93" s="302"/>
      <c r="HL93" s="302"/>
      <c r="HM93" s="302"/>
      <c r="HN93" s="302"/>
      <c r="HO93" s="302"/>
      <c r="HP93" s="302"/>
      <c r="HQ93" s="302"/>
      <c r="HR93" s="302"/>
      <c r="HS93" s="302"/>
      <c r="HT93" s="302"/>
      <c r="HU93" s="302"/>
      <c r="HV93" s="302"/>
      <c r="HW93" s="302"/>
      <c r="HX93" s="302"/>
      <c r="HY93" s="302"/>
      <c r="HZ93" s="302"/>
      <c r="IA93" s="302"/>
      <c r="IB93" s="302"/>
      <c r="IC93" s="302"/>
      <c r="ID93" s="302"/>
      <c r="IE93" s="302"/>
      <c r="IF93" s="302"/>
      <c r="IG93" s="302"/>
      <c r="IH93" s="302"/>
      <c r="II93" s="302"/>
      <c r="IJ93" s="302"/>
      <c r="IK93" s="302"/>
      <c r="IL93" s="302"/>
      <c r="IM93" s="302"/>
      <c r="IN93" s="302"/>
      <c r="IO93" s="302"/>
      <c r="IP93" s="302"/>
      <c r="IQ93" s="302"/>
      <c r="IR93" s="302"/>
      <c r="IS93" s="302"/>
      <c r="IT93" s="302"/>
      <c r="IU93" s="302"/>
      <c r="IV93" s="302"/>
      <c r="IW93" s="302"/>
      <c r="IX93" s="302"/>
      <c r="IY93" s="302"/>
      <c r="IZ93" s="302"/>
      <c r="JA93" s="302"/>
      <c r="JB93" s="302"/>
      <c r="JC93" s="302"/>
      <c r="JD93" s="302"/>
      <c r="JE93" s="302"/>
      <c r="JF93" s="302"/>
      <c r="JG93" s="302"/>
      <c r="JH93" s="302"/>
      <c r="JI93" s="302"/>
      <c r="JJ93" s="302"/>
      <c r="JK93" s="302"/>
      <c r="JL93" s="302"/>
      <c r="JM93" s="302"/>
      <c r="JN93" s="302"/>
      <c r="JO93" s="302"/>
      <c r="JP93" s="302"/>
      <c r="JQ93" s="302"/>
      <c r="JR93" s="302"/>
      <c r="JS93" s="302"/>
      <c r="JT93" s="302"/>
      <c r="JU93" s="302"/>
      <c r="JV93" s="302"/>
      <c r="JW93" s="302"/>
      <c r="JX93" s="302"/>
      <c r="JY93" s="302"/>
      <c r="JZ93" s="302"/>
      <c r="KA93" s="302"/>
      <c r="KB93" s="302"/>
      <c r="KC93" s="302"/>
      <c r="KD93" s="302"/>
      <c r="KE93" s="302"/>
      <c r="KF93" s="302"/>
      <c r="KG93" s="302"/>
      <c r="KH93" s="302"/>
      <c r="KI93" s="302"/>
      <c r="KJ93" s="302"/>
      <c r="KK93" s="302"/>
      <c r="KL93" s="302"/>
      <c r="KM93" s="302"/>
      <c r="KN93" s="302"/>
      <c r="KO93" s="302"/>
      <c r="KP93" s="302"/>
      <c r="KQ93" s="302"/>
      <c r="KR93" s="302"/>
      <c r="KS93" s="302"/>
      <c r="KT93" s="302"/>
      <c r="KU93" s="302"/>
      <c r="KV93" s="302"/>
      <c r="KW93" s="302"/>
      <c r="KX93" s="302"/>
      <c r="KY93" s="302"/>
      <c r="KZ93" s="302"/>
      <c r="LA93" s="302"/>
      <c r="LB93" s="302"/>
      <c r="LC93" s="302"/>
      <c r="LD93" s="302"/>
      <c r="LE93" s="302"/>
      <c r="LF93" s="302"/>
      <c r="LG93" s="302"/>
      <c r="LH93" s="302"/>
      <c r="LI93" s="302"/>
      <c r="LJ93" s="302"/>
      <c r="LK93" s="302"/>
      <c r="LL93" s="302"/>
      <c r="LM93" s="302"/>
      <c r="LN93" s="302"/>
      <c r="LO93" s="302"/>
      <c r="LP93" s="302"/>
      <c r="LQ93" s="302"/>
      <c r="LR93" s="302"/>
      <c r="LS93" s="302"/>
      <c r="LT93" s="302"/>
      <c r="LU93" s="302"/>
      <c r="LV93" s="302"/>
      <c r="LW93" s="302"/>
      <c r="LX93" s="302"/>
      <c r="LY93" s="302"/>
      <c r="LZ93" s="302"/>
      <c r="MA93" s="302"/>
      <c r="MB93" s="302"/>
      <c r="MC93" s="302"/>
      <c r="MD93" s="302"/>
      <c r="ME93" s="302"/>
      <c r="MF93" s="302"/>
      <c r="MG93" s="302"/>
      <c r="MH93" s="302"/>
      <c r="MI93" s="302"/>
      <c r="MJ93" s="302"/>
      <c r="MK93" s="302"/>
      <c r="ML93" s="302"/>
      <c r="MM93" s="302"/>
      <c r="MN93" s="302"/>
      <c r="MO93" s="302"/>
      <c r="MP93" s="302"/>
      <c r="MQ93" s="302"/>
      <c r="MR93" s="302"/>
      <c r="MS93" s="302"/>
      <c r="MT93" s="302"/>
      <c r="MU93" s="302"/>
      <c r="MV93" s="302"/>
      <c r="MW93" s="302"/>
      <c r="MX93" s="302"/>
      <c r="MY93" s="302"/>
      <c r="MZ93" s="302"/>
      <c r="NA93" s="302"/>
      <c r="NB93" s="302"/>
      <c r="NC93" s="302"/>
      <c r="ND93" s="302"/>
      <c r="NE93" s="302"/>
      <c r="NF93" s="302"/>
      <c r="NG93" s="302"/>
      <c r="NH93" s="302"/>
      <c r="NI93" s="302"/>
      <c r="NJ93" s="302"/>
      <c r="NK93" s="302"/>
      <c r="NL93" s="302"/>
      <c r="NM93" s="302"/>
      <c r="NN93" s="302"/>
      <c r="NO93" s="302"/>
      <c r="NP93" s="302"/>
      <c r="NQ93" s="302"/>
      <c r="NR93" s="302"/>
      <c r="NS93" s="302"/>
      <c r="NT93" s="302"/>
      <c r="NU93" s="302"/>
      <c r="NV93" s="302"/>
      <c r="NW93" s="302"/>
      <c r="NX93" s="302"/>
      <c r="NY93" s="302"/>
      <c r="NZ93" s="302"/>
      <c r="OA93" s="302"/>
      <c r="OB93" s="302"/>
      <c r="OC93" s="302"/>
      <c r="OD93" s="302"/>
      <c r="OE93" s="302"/>
      <c r="OF93" s="302"/>
      <c r="OG93" s="302"/>
      <c r="OH93" s="302"/>
      <c r="OI93" s="302"/>
      <c r="OJ93" s="302"/>
      <c r="OK93" s="302"/>
      <c r="OL93" s="302"/>
      <c r="OM93" s="302"/>
      <c r="ON93" s="302"/>
      <c r="OO93" s="302"/>
      <c r="OP93" s="302"/>
      <c r="OQ93" s="302"/>
      <c r="OR93" s="302"/>
      <c r="OS93" s="302"/>
      <c r="OT93" s="302"/>
      <c r="OU93" s="302"/>
      <c r="OV93" s="302"/>
      <c r="OW93" s="302"/>
      <c r="OX93" s="302"/>
      <c r="OY93" s="302"/>
      <c r="OZ93" s="302"/>
      <c r="PA93" s="302"/>
      <c r="PB93" s="302"/>
      <c r="PC93" s="302"/>
      <c r="PD93" s="302"/>
      <c r="PE93" s="302"/>
      <c r="PF93" s="302"/>
      <c r="PG93" s="302"/>
      <c r="PH93" s="302"/>
      <c r="PI93" s="302"/>
      <c r="PJ93" s="302"/>
      <c r="PK93" s="302"/>
      <c r="PL93" s="302"/>
      <c r="PM93" s="302"/>
      <c r="PN93" s="302"/>
      <c r="PO93" s="302"/>
      <c r="PP93" s="302"/>
      <c r="PQ93" s="302"/>
      <c r="PR93" s="302"/>
      <c r="PS93" s="302"/>
      <c r="PT93" s="302"/>
      <c r="PU93" s="302"/>
      <c r="PV93" s="302"/>
      <c r="PW93" s="302"/>
      <c r="PX93" s="302"/>
      <c r="PY93" s="302"/>
      <c r="PZ93" s="302"/>
      <c r="QA93" s="302"/>
      <c r="QB93" s="302"/>
      <c r="QC93" s="302"/>
      <c r="QD93" s="302"/>
      <c r="QE93" s="302"/>
      <c r="QF93" s="302"/>
      <c r="QG93" s="302"/>
      <c r="QH93" s="302"/>
      <c r="QI93" s="302"/>
      <c r="QJ93" s="302"/>
      <c r="QK93" s="302"/>
      <c r="QL93" s="302"/>
      <c r="QM93" s="302"/>
      <c r="QN93" s="302"/>
      <c r="QO93" s="302"/>
      <c r="QP93" s="302"/>
      <c r="QQ93" s="302"/>
      <c r="QR93" s="302"/>
      <c r="QS93" s="302"/>
      <c r="QT93" s="302"/>
      <c r="QU93" s="302"/>
      <c r="QV93" s="302"/>
      <c r="QW93" s="302"/>
      <c r="QX93" s="302"/>
      <c r="QY93" s="302"/>
      <c r="QZ93" s="302"/>
      <c r="RA93" s="302"/>
      <c r="RB93" s="302"/>
      <c r="RC93" s="302"/>
      <c r="RD93" s="302"/>
      <c r="RE93" s="302"/>
      <c r="RF93" s="302"/>
      <c r="RG93" s="302"/>
      <c r="RH93" s="302"/>
      <c r="RI93" s="302"/>
      <c r="RJ93" s="302"/>
      <c r="RK93" s="302"/>
      <c r="RL93" s="302"/>
      <c r="RM93" s="302"/>
      <c r="RN93" s="302"/>
      <c r="RO93" s="302"/>
      <c r="RP93" s="302"/>
      <c r="RQ93" s="302"/>
      <c r="RR93" s="302"/>
      <c r="RS93" s="302"/>
      <c r="RT93" s="302"/>
      <c r="RU93" s="302"/>
      <c r="RV93" s="302"/>
      <c r="RW93" s="302"/>
      <c r="RX93" s="302"/>
      <c r="RY93" s="302"/>
      <c r="RZ93" s="302"/>
      <c r="SA93" s="302"/>
      <c r="SB93" s="302"/>
      <c r="SC93" s="302"/>
      <c r="SD93" s="302"/>
      <c r="SE93" s="302"/>
      <c r="SF93" s="302"/>
      <c r="SG93" s="302"/>
      <c r="SH93" s="302"/>
      <c r="SI93" s="302"/>
      <c r="SJ93" s="302"/>
      <c r="SK93" s="302"/>
      <c r="SL93" s="302"/>
      <c r="SM93" s="302"/>
      <c r="SN93" s="302"/>
      <c r="SO93" s="302"/>
      <c r="SP93" s="302"/>
      <c r="SQ93" s="302"/>
      <c r="SR93" s="302"/>
      <c r="SS93" s="302"/>
      <c r="ST93" s="302"/>
      <c r="SU93" s="302"/>
      <c r="SV93" s="302"/>
      <c r="SW93" s="302"/>
      <c r="SX93" s="302"/>
      <c r="SY93" s="302"/>
      <c r="SZ93" s="302"/>
      <c r="TA93" s="302"/>
      <c r="TB93" s="302"/>
      <c r="TC93" s="302"/>
      <c r="TD93" s="302"/>
      <c r="TE93" s="302"/>
      <c r="TF93" s="302"/>
      <c r="TG93" s="302"/>
      <c r="TH93" s="302"/>
      <c r="TI93" s="302"/>
      <c r="TJ93" s="302"/>
      <c r="TK93" s="302"/>
      <c r="TL93" s="302"/>
      <c r="TM93" s="302"/>
      <c r="TN93" s="302"/>
      <c r="TO93" s="302"/>
      <c r="TP93" s="302"/>
      <c r="TQ93" s="302"/>
      <c r="TR93" s="302"/>
      <c r="TS93" s="302"/>
      <c r="TT93" s="302"/>
      <c r="TU93" s="302"/>
      <c r="TV93" s="302"/>
      <c r="TW93" s="302"/>
      <c r="TX93" s="302"/>
      <c r="TY93" s="302"/>
      <c r="TZ93" s="302"/>
      <c r="UA93" s="302"/>
      <c r="UB93" s="302"/>
      <c r="UC93" s="302"/>
      <c r="UD93" s="302"/>
      <c r="UE93" s="302"/>
      <c r="UF93" s="302"/>
      <c r="UG93" s="302"/>
      <c r="UH93" s="302"/>
      <c r="UI93" s="302"/>
      <c r="UJ93" s="302"/>
      <c r="UK93" s="302"/>
      <c r="UL93" s="302"/>
      <c r="UM93" s="302"/>
      <c r="UN93" s="302"/>
      <c r="UO93" s="302"/>
      <c r="UP93" s="302"/>
      <c r="UQ93" s="302"/>
      <c r="UR93" s="302"/>
      <c r="US93" s="302"/>
      <c r="UT93" s="302"/>
      <c r="UU93" s="302"/>
      <c r="UV93" s="302"/>
      <c r="UW93" s="302"/>
      <c r="UX93" s="302"/>
      <c r="UY93" s="302"/>
      <c r="UZ93" s="302"/>
      <c r="VA93" s="302"/>
      <c r="VB93" s="302"/>
      <c r="VC93" s="302"/>
      <c r="VD93" s="302"/>
      <c r="VE93" s="302"/>
      <c r="VF93" s="302"/>
      <c r="VG93" s="302"/>
      <c r="VH93" s="302"/>
      <c r="VI93" s="302"/>
      <c r="VJ93" s="302"/>
      <c r="VK93" s="302"/>
      <c r="VL93" s="302"/>
      <c r="VM93" s="302"/>
      <c r="VN93" s="302"/>
      <c r="VO93" s="302"/>
      <c r="VP93" s="302"/>
      <c r="VQ93" s="302"/>
      <c r="VR93" s="302"/>
      <c r="VS93" s="302"/>
      <c r="VT93" s="302"/>
      <c r="VU93" s="302"/>
      <c r="VV93" s="302"/>
      <c r="VW93" s="302"/>
      <c r="VX93" s="302"/>
      <c r="VY93" s="302"/>
      <c r="VZ93" s="302"/>
      <c r="WA93" s="302"/>
      <c r="WB93" s="302"/>
      <c r="WC93" s="302"/>
      <c r="WD93" s="302"/>
      <c r="WE93" s="302"/>
      <c r="WF93" s="302"/>
      <c r="WG93" s="302"/>
      <c r="WH93" s="302"/>
      <c r="WI93" s="302"/>
      <c r="WJ93" s="302"/>
      <c r="WK93" s="302"/>
      <c r="WL93" s="302"/>
      <c r="WM93" s="302"/>
      <c r="WN93" s="302"/>
      <c r="WO93" s="302"/>
      <c r="WP93" s="302"/>
      <c r="WQ93" s="302"/>
      <c r="WR93" s="302"/>
      <c r="WS93" s="302"/>
      <c r="WT93" s="302"/>
      <c r="WU93" s="302"/>
      <c r="WV93" s="302"/>
      <c r="WW93" s="302"/>
      <c r="WX93" s="302"/>
      <c r="WY93" s="302"/>
      <c r="WZ93" s="302"/>
      <c r="XA93" s="302"/>
      <c r="XB93" s="302"/>
      <c r="XC93" s="302"/>
      <c r="XD93" s="302"/>
      <c r="XE93" s="302"/>
      <c r="XF93" s="302"/>
      <c r="XG93" s="302"/>
      <c r="XH93" s="302"/>
      <c r="XI93" s="302"/>
      <c r="XJ93" s="302"/>
      <c r="XK93" s="302"/>
      <c r="XL93" s="302"/>
      <c r="XM93" s="302"/>
      <c r="XN93" s="302"/>
      <c r="XO93" s="302"/>
      <c r="XP93" s="302"/>
      <c r="XQ93" s="302"/>
      <c r="XR93" s="302"/>
      <c r="XS93" s="302"/>
      <c r="XT93" s="302"/>
      <c r="XU93" s="302"/>
      <c r="XV93" s="302"/>
      <c r="XW93" s="302"/>
      <c r="XX93" s="302"/>
      <c r="XY93" s="302"/>
      <c r="XZ93" s="302"/>
      <c r="YA93" s="302"/>
      <c r="YB93" s="302"/>
      <c r="YC93" s="302"/>
      <c r="YD93" s="302"/>
      <c r="YE93" s="302"/>
      <c r="YF93" s="302"/>
      <c r="YG93" s="302"/>
      <c r="YH93" s="302"/>
      <c r="YI93" s="302"/>
      <c r="YJ93" s="302"/>
      <c r="YK93" s="302"/>
      <c r="YL93" s="302"/>
      <c r="YM93" s="302"/>
      <c r="YN93" s="302"/>
      <c r="YO93" s="302"/>
      <c r="YP93" s="302"/>
      <c r="YQ93" s="302"/>
      <c r="YR93" s="302"/>
      <c r="YS93" s="302"/>
      <c r="YT93" s="302"/>
      <c r="YU93" s="302"/>
      <c r="YV93" s="302"/>
      <c r="YW93" s="302"/>
      <c r="YX93" s="302"/>
      <c r="YY93" s="302"/>
      <c r="YZ93" s="302"/>
      <c r="ZA93" s="302"/>
      <c r="ZB93" s="302"/>
      <c r="ZC93" s="302"/>
      <c r="ZD93" s="302"/>
      <c r="ZE93" s="302"/>
      <c r="ZF93" s="302"/>
      <c r="ZG93" s="302"/>
      <c r="ZH93" s="302"/>
      <c r="ZI93" s="302"/>
      <c r="ZJ93" s="302"/>
      <c r="ZK93" s="302"/>
      <c r="ZL93" s="302"/>
      <c r="ZM93" s="302"/>
      <c r="ZN93" s="302"/>
      <c r="ZO93" s="302"/>
      <c r="ZP93" s="302"/>
      <c r="ZQ93" s="302"/>
      <c r="ZR93" s="302"/>
      <c r="ZS93" s="302"/>
      <c r="ZT93" s="302"/>
      <c r="ZU93" s="302"/>
      <c r="ZV93" s="302"/>
      <c r="ZW93" s="302"/>
      <c r="ZX93" s="302"/>
      <c r="ZY93" s="302"/>
      <c r="ZZ93" s="302"/>
      <c r="AAA93" s="302"/>
      <c r="AAB93" s="302"/>
      <c r="AAC93" s="302"/>
      <c r="AAD93" s="302"/>
      <c r="AAE93" s="302"/>
      <c r="AAF93" s="302"/>
      <c r="AAG93" s="302"/>
      <c r="AAH93" s="302"/>
      <c r="AAI93" s="302"/>
      <c r="AAJ93" s="302"/>
      <c r="AAK93" s="302"/>
      <c r="AAL93" s="302"/>
      <c r="AAM93" s="302"/>
      <c r="AAN93" s="302"/>
      <c r="AAO93" s="302"/>
      <c r="AAP93" s="302"/>
      <c r="AAQ93" s="302"/>
      <c r="AAR93" s="302"/>
      <c r="AAS93" s="302"/>
      <c r="AAT93" s="302"/>
      <c r="AAU93" s="302"/>
      <c r="AAV93" s="302"/>
      <c r="AAW93" s="302"/>
      <c r="AAX93" s="302"/>
      <c r="AAY93" s="302"/>
      <c r="AAZ93" s="302"/>
      <c r="ABA93" s="302"/>
      <c r="ABB93" s="302"/>
      <c r="ABC93" s="302"/>
      <c r="ABD93" s="302"/>
      <c r="ABE93" s="302"/>
      <c r="ABF93" s="302"/>
      <c r="ABG93" s="302"/>
      <c r="ABH93" s="302"/>
      <c r="ABI93" s="302"/>
      <c r="ABJ93" s="302"/>
      <c r="ABK93" s="302"/>
      <c r="ABL93" s="302"/>
      <c r="ABM93" s="302"/>
      <c r="ABN93" s="302"/>
      <c r="ABO93" s="302"/>
      <c r="ABP93" s="302"/>
      <c r="ABQ93" s="302"/>
      <c r="ABR93" s="302"/>
      <c r="ABS93" s="302"/>
      <c r="ABT93" s="302"/>
      <c r="ABU93" s="302"/>
      <c r="ABV93" s="302"/>
      <c r="ABW93" s="302"/>
      <c r="ABX93" s="302"/>
      <c r="ABY93" s="302"/>
      <c r="ABZ93" s="302"/>
      <c r="ACA93" s="302"/>
      <c r="ACB93" s="302"/>
      <c r="ACC93" s="302"/>
      <c r="ACD93" s="302"/>
      <c r="ACE93" s="302"/>
      <c r="ACF93" s="302"/>
      <c r="ACG93" s="302"/>
      <c r="ACH93" s="302"/>
      <c r="ACI93" s="302"/>
      <c r="ACJ93" s="302"/>
      <c r="ACK93" s="302"/>
      <c r="ACL93" s="302"/>
      <c r="ACM93" s="302"/>
      <c r="ACN93" s="302"/>
      <c r="ACO93" s="302"/>
      <c r="ACP93" s="302"/>
      <c r="ACQ93" s="302"/>
      <c r="ACR93" s="302"/>
      <c r="ACS93" s="302"/>
      <c r="ACT93" s="302"/>
      <c r="ACU93" s="302"/>
      <c r="ACV93" s="302"/>
      <c r="ACW93" s="302"/>
      <c r="ACX93" s="302"/>
      <c r="ACY93" s="302"/>
      <c r="ACZ93" s="302"/>
      <c r="ADA93" s="302"/>
      <c r="ADB93" s="302"/>
      <c r="ADC93" s="302"/>
      <c r="ADD93" s="302"/>
      <c r="ADE93" s="302"/>
      <c r="ADF93" s="302"/>
      <c r="ADG93" s="302"/>
      <c r="ADH93" s="302"/>
      <c r="ADI93" s="302"/>
      <c r="ADJ93" s="302"/>
      <c r="ADK93" s="302"/>
      <c r="ADL93" s="302"/>
      <c r="ADM93" s="302"/>
      <c r="ADN93" s="302"/>
      <c r="ADO93" s="302"/>
      <c r="ADP93" s="302"/>
      <c r="ADQ93" s="302"/>
      <c r="ADR93" s="302"/>
      <c r="ADS93" s="302"/>
      <c r="ADT93" s="302"/>
      <c r="ADU93" s="302"/>
      <c r="ADV93" s="302"/>
      <c r="ADW93" s="302"/>
      <c r="ADX93" s="302"/>
      <c r="ADY93" s="302"/>
      <c r="ADZ93" s="302"/>
      <c r="AEA93" s="302"/>
      <c r="AEB93" s="302"/>
      <c r="AEC93" s="302"/>
      <c r="AED93" s="302"/>
      <c r="AEE93" s="302"/>
      <c r="AEF93" s="302"/>
      <c r="AEG93" s="302"/>
      <c r="AEH93" s="302"/>
      <c r="AEI93" s="302"/>
      <c r="AEJ93" s="302"/>
      <c r="AEK93" s="302"/>
      <c r="AEL93" s="302"/>
      <c r="AEM93" s="302"/>
      <c r="AEN93" s="302"/>
      <c r="AEO93" s="302"/>
      <c r="AEP93" s="302"/>
      <c r="AEQ93" s="302"/>
      <c r="AER93" s="302"/>
      <c r="AES93" s="302"/>
      <c r="AET93" s="302"/>
      <c r="AEU93" s="302"/>
      <c r="AEV93" s="302"/>
      <c r="AEW93" s="302"/>
      <c r="AEX93" s="302"/>
      <c r="AEY93" s="302"/>
      <c r="AEZ93" s="302"/>
      <c r="AFA93" s="302"/>
      <c r="AFB93" s="302"/>
      <c r="AFC93" s="302"/>
      <c r="AFD93" s="302"/>
      <c r="AFE93" s="302"/>
      <c r="AFF93" s="302"/>
      <c r="AFG93" s="302"/>
      <c r="AFH93" s="302"/>
      <c r="AFI93" s="302"/>
      <c r="AFJ93" s="302"/>
      <c r="AFK93" s="302"/>
      <c r="AFL93" s="302"/>
      <c r="AFM93" s="302"/>
      <c r="AFN93" s="302"/>
      <c r="AFO93" s="302"/>
      <c r="AFP93" s="302"/>
      <c r="AFQ93" s="302"/>
      <c r="AFR93" s="302"/>
      <c r="AFS93" s="302"/>
      <c r="AFT93" s="302"/>
      <c r="AFU93" s="302"/>
      <c r="AFV93" s="302"/>
      <c r="AFW93" s="302"/>
      <c r="AFX93" s="302"/>
      <c r="AFY93" s="302"/>
      <c r="AFZ93" s="302"/>
      <c r="AGA93" s="302"/>
      <c r="AGB93" s="302"/>
      <c r="AGC93" s="302"/>
      <c r="AGD93" s="302"/>
      <c r="AGE93" s="302"/>
      <c r="AGF93" s="302"/>
      <c r="AGG93" s="302"/>
      <c r="AGH93" s="302"/>
      <c r="AGI93" s="302"/>
      <c r="AGJ93" s="302"/>
      <c r="AGK93" s="302"/>
      <c r="AGL93" s="302"/>
      <c r="AGM93" s="302"/>
      <c r="AGN93" s="302"/>
      <c r="AGO93" s="302"/>
      <c r="AGP93" s="302"/>
      <c r="AGQ93" s="302"/>
      <c r="AGR93" s="302"/>
      <c r="AGS93" s="302"/>
      <c r="AGT93" s="302"/>
      <c r="AGU93" s="302"/>
      <c r="AGV93" s="302"/>
      <c r="AGW93" s="302"/>
      <c r="AGX93" s="302"/>
      <c r="AGY93" s="302"/>
      <c r="AGZ93" s="302"/>
      <c r="AHA93" s="302"/>
      <c r="AHB93" s="302"/>
      <c r="AHC93" s="302"/>
      <c r="AHD93" s="302"/>
      <c r="AHE93" s="302"/>
      <c r="AHF93" s="302"/>
      <c r="AHG93" s="302"/>
      <c r="AHH93" s="302"/>
      <c r="AHI93" s="302"/>
      <c r="AHJ93" s="302"/>
      <c r="AHK93" s="302"/>
      <c r="AHL93" s="302"/>
      <c r="AHM93" s="302"/>
      <c r="AHN93" s="302"/>
      <c r="AHO93" s="302"/>
      <c r="AHP93" s="302"/>
      <c r="AHQ93" s="302"/>
      <c r="AHR93" s="302"/>
      <c r="AHS93" s="302"/>
      <c r="AHT93" s="302"/>
      <c r="AHU93" s="302"/>
      <c r="AHV93" s="302"/>
      <c r="AHW93" s="302"/>
      <c r="AHX93" s="302"/>
      <c r="AHY93" s="302"/>
      <c r="AHZ93" s="302"/>
      <c r="AIA93" s="302"/>
      <c r="AIB93" s="302"/>
      <c r="AIC93" s="302"/>
      <c r="AID93" s="302"/>
      <c r="AIE93" s="302"/>
      <c r="AIF93" s="302"/>
      <c r="AIG93" s="302"/>
      <c r="AIH93" s="302"/>
      <c r="AII93" s="302"/>
      <c r="AIJ93" s="302"/>
      <c r="AIK93" s="302"/>
      <c r="AIL93" s="302"/>
      <c r="AIM93" s="302"/>
      <c r="AIN93" s="302"/>
      <c r="AIO93" s="302"/>
      <c r="AIP93" s="302"/>
      <c r="AIQ93" s="302"/>
      <c r="AIR93" s="302"/>
      <c r="AIS93" s="302"/>
      <c r="AIT93" s="302"/>
      <c r="AIU93" s="302"/>
      <c r="AIV93" s="302"/>
      <c r="AIW93" s="302"/>
      <c r="AIX93" s="302"/>
      <c r="AIY93" s="302"/>
      <c r="AIZ93" s="302"/>
    </row>
    <row r="94" spans="1:936" s="303" customFormat="1" ht="52.5" customHeight="1" outlineLevel="1" x14ac:dyDescent="0.2">
      <c r="A94" s="229"/>
      <c r="B94" s="231"/>
      <c r="C94" s="232"/>
      <c r="D94" s="232"/>
      <c r="E94" s="177"/>
      <c r="F94" s="177"/>
      <c r="G94" s="177"/>
      <c r="H94" s="177"/>
      <c r="I94" s="177"/>
      <c r="J94" s="177"/>
      <c r="K94" s="234"/>
      <c r="L94" s="234"/>
      <c r="M94" s="53" t="s">
        <v>3</v>
      </c>
      <c r="N94" s="41">
        <v>28883700</v>
      </c>
      <c r="O94" s="26">
        <v>28883700</v>
      </c>
      <c r="P94" s="189"/>
      <c r="Q94" s="26"/>
      <c r="R94" s="26"/>
      <c r="S94" s="36">
        <f>O94-Q94</f>
        <v>28883700</v>
      </c>
      <c r="T94" s="228"/>
      <c r="U94" s="301"/>
      <c r="V94" s="302"/>
      <c r="W94" s="302"/>
      <c r="X94" s="302"/>
      <c r="Y94" s="302"/>
      <c r="Z94" s="302"/>
      <c r="AA94" s="302"/>
      <c r="AB94" s="302"/>
      <c r="AC94" s="302"/>
      <c r="AD94" s="302"/>
      <c r="AE94" s="302"/>
      <c r="AF94" s="302"/>
      <c r="AG94" s="302"/>
      <c r="AH94" s="302"/>
      <c r="AI94" s="302"/>
      <c r="AJ94" s="302"/>
      <c r="AK94" s="302"/>
      <c r="AL94" s="302"/>
      <c r="AM94" s="302"/>
      <c r="AN94" s="302"/>
      <c r="AO94" s="302"/>
      <c r="AP94" s="302"/>
      <c r="AQ94" s="302"/>
      <c r="AR94" s="302"/>
      <c r="AS94" s="302"/>
      <c r="AT94" s="302"/>
      <c r="AU94" s="302"/>
      <c r="AV94" s="302"/>
      <c r="AW94" s="302"/>
      <c r="AX94" s="302"/>
      <c r="AY94" s="302"/>
      <c r="AZ94" s="302"/>
      <c r="BA94" s="302"/>
      <c r="BB94" s="302"/>
      <c r="BC94" s="302"/>
      <c r="BD94" s="302"/>
      <c r="BE94" s="302"/>
      <c r="BF94" s="302"/>
      <c r="BG94" s="302"/>
      <c r="BH94" s="302"/>
      <c r="BI94" s="302"/>
      <c r="BJ94" s="302"/>
      <c r="BK94" s="302"/>
      <c r="BL94" s="302"/>
      <c r="BM94" s="302"/>
      <c r="BN94" s="302"/>
      <c r="BO94" s="302"/>
      <c r="BP94" s="302"/>
      <c r="BQ94" s="302"/>
      <c r="BR94" s="302"/>
      <c r="BS94" s="302"/>
      <c r="BT94" s="302"/>
      <c r="BU94" s="302"/>
      <c r="BV94" s="302"/>
      <c r="BW94" s="302"/>
      <c r="BX94" s="302"/>
      <c r="BY94" s="302"/>
      <c r="BZ94" s="302"/>
      <c r="CA94" s="302"/>
      <c r="CB94" s="302"/>
      <c r="CC94" s="302"/>
      <c r="CD94" s="302"/>
      <c r="CE94" s="302"/>
      <c r="CF94" s="302"/>
      <c r="CG94" s="302"/>
      <c r="CH94" s="302"/>
      <c r="CI94" s="302"/>
      <c r="CJ94" s="302"/>
      <c r="CK94" s="302"/>
      <c r="CL94" s="302"/>
      <c r="CM94" s="302"/>
      <c r="CN94" s="302"/>
      <c r="CO94" s="302"/>
      <c r="CP94" s="302"/>
      <c r="CQ94" s="302"/>
      <c r="CR94" s="302"/>
      <c r="CS94" s="302"/>
      <c r="CT94" s="302"/>
      <c r="CU94" s="302"/>
      <c r="CV94" s="302"/>
      <c r="CW94" s="302"/>
      <c r="CX94" s="302"/>
      <c r="CY94" s="302"/>
      <c r="CZ94" s="302"/>
      <c r="DA94" s="302"/>
      <c r="DB94" s="302"/>
      <c r="DC94" s="302"/>
      <c r="DD94" s="302"/>
      <c r="DE94" s="302"/>
      <c r="DF94" s="302"/>
      <c r="DG94" s="302"/>
      <c r="DH94" s="302"/>
      <c r="DI94" s="302"/>
      <c r="DJ94" s="302"/>
      <c r="DK94" s="302"/>
      <c r="DL94" s="302"/>
      <c r="DM94" s="302"/>
      <c r="DN94" s="302"/>
      <c r="DO94" s="302"/>
      <c r="DP94" s="302"/>
      <c r="DQ94" s="302"/>
      <c r="DR94" s="302"/>
      <c r="DS94" s="302"/>
      <c r="DT94" s="302"/>
      <c r="DU94" s="302"/>
      <c r="DV94" s="302"/>
      <c r="DW94" s="302"/>
      <c r="DX94" s="302"/>
      <c r="DY94" s="302"/>
      <c r="DZ94" s="302"/>
      <c r="EA94" s="302"/>
      <c r="EB94" s="302"/>
      <c r="EC94" s="302"/>
      <c r="ED94" s="302"/>
      <c r="EE94" s="302"/>
      <c r="EF94" s="302"/>
      <c r="EG94" s="302"/>
      <c r="EH94" s="302"/>
      <c r="EI94" s="302"/>
      <c r="EJ94" s="302"/>
      <c r="EK94" s="302"/>
      <c r="EL94" s="302"/>
      <c r="EM94" s="302"/>
      <c r="EN94" s="302"/>
      <c r="EO94" s="302"/>
      <c r="EP94" s="302"/>
      <c r="EQ94" s="302"/>
      <c r="ER94" s="302"/>
      <c r="ES94" s="302"/>
      <c r="ET94" s="302"/>
      <c r="EU94" s="302"/>
      <c r="EV94" s="302"/>
      <c r="EW94" s="302"/>
      <c r="EX94" s="302"/>
      <c r="EY94" s="302"/>
      <c r="EZ94" s="302"/>
      <c r="FA94" s="302"/>
      <c r="FB94" s="302"/>
      <c r="FC94" s="302"/>
      <c r="FD94" s="302"/>
      <c r="FE94" s="302"/>
      <c r="FF94" s="302"/>
      <c r="FG94" s="302"/>
      <c r="FH94" s="302"/>
      <c r="FI94" s="302"/>
      <c r="FJ94" s="302"/>
      <c r="FK94" s="302"/>
      <c r="FL94" s="302"/>
      <c r="FM94" s="302"/>
      <c r="FN94" s="302"/>
      <c r="FO94" s="302"/>
      <c r="FP94" s="302"/>
      <c r="FQ94" s="302"/>
      <c r="FR94" s="302"/>
      <c r="FS94" s="302"/>
      <c r="FT94" s="302"/>
      <c r="FU94" s="302"/>
      <c r="FV94" s="302"/>
      <c r="FW94" s="302"/>
      <c r="FX94" s="302"/>
      <c r="FY94" s="302"/>
      <c r="FZ94" s="302"/>
      <c r="GA94" s="302"/>
      <c r="GB94" s="302"/>
      <c r="GC94" s="302"/>
      <c r="GD94" s="302"/>
      <c r="GE94" s="302"/>
      <c r="GF94" s="302"/>
      <c r="GG94" s="302"/>
      <c r="GH94" s="302"/>
      <c r="GI94" s="302"/>
      <c r="GJ94" s="302"/>
      <c r="GK94" s="302"/>
      <c r="GL94" s="302"/>
      <c r="GM94" s="302"/>
      <c r="GN94" s="302"/>
      <c r="GO94" s="302"/>
      <c r="GP94" s="302"/>
      <c r="GQ94" s="302"/>
      <c r="GR94" s="302"/>
      <c r="GS94" s="302"/>
      <c r="GT94" s="302"/>
      <c r="GU94" s="302"/>
      <c r="GV94" s="302"/>
      <c r="GW94" s="302"/>
      <c r="GX94" s="302"/>
      <c r="GY94" s="302"/>
      <c r="GZ94" s="302"/>
      <c r="HA94" s="302"/>
      <c r="HB94" s="302"/>
      <c r="HC94" s="302"/>
      <c r="HD94" s="302"/>
      <c r="HE94" s="302"/>
      <c r="HF94" s="302"/>
      <c r="HG94" s="302"/>
      <c r="HH94" s="302"/>
      <c r="HI94" s="302"/>
      <c r="HJ94" s="302"/>
      <c r="HK94" s="302"/>
      <c r="HL94" s="302"/>
      <c r="HM94" s="302"/>
      <c r="HN94" s="302"/>
      <c r="HO94" s="302"/>
      <c r="HP94" s="302"/>
      <c r="HQ94" s="302"/>
      <c r="HR94" s="302"/>
      <c r="HS94" s="302"/>
      <c r="HT94" s="302"/>
      <c r="HU94" s="302"/>
      <c r="HV94" s="302"/>
      <c r="HW94" s="302"/>
      <c r="HX94" s="302"/>
      <c r="HY94" s="302"/>
      <c r="HZ94" s="302"/>
      <c r="IA94" s="302"/>
      <c r="IB94" s="302"/>
      <c r="IC94" s="302"/>
      <c r="ID94" s="302"/>
      <c r="IE94" s="302"/>
      <c r="IF94" s="302"/>
      <c r="IG94" s="302"/>
      <c r="IH94" s="302"/>
      <c r="II94" s="302"/>
      <c r="IJ94" s="302"/>
      <c r="IK94" s="302"/>
      <c r="IL94" s="302"/>
      <c r="IM94" s="302"/>
      <c r="IN94" s="302"/>
      <c r="IO94" s="302"/>
      <c r="IP94" s="302"/>
      <c r="IQ94" s="302"/>
      <c r="IR94" s="302"/>
      <c r="IS94" s="302"/>
      <c r="IT94" s="302"/>
      <c r="IU94" s="302"/>
      <c r="IV94" s="302"/>
      <c r="IW94" s="302"/>
      <c r="IX94" s="302"/>
      <c r="IY94" s="302"/>
      <c r="IZ94" s="302"/>
      <c r="JA94" s="302"/>
      <c r="JB94" s="302"/>
      <c r="JC94" s="302"/>
      <c r="JD94" s="302"/>
      <c r="JE94" s="302"/>
      <c r="JF94" s="302"/>
      <c r="JG94" s="302"/>
      <c r="JH94" s="302"/>
      <c r="JI94" s="302"/>
      <c r="JJ94" s="302"/>
      <c r="JK94" s="302"/>
      <c r="JL94" s="302"/>
      <c r="JM94" s="302"/>
      <c r="JN94" s="302"/>
      <c r="JO94" s="302"/>
      <c r="JP94" s="302"/>
      <c r="JQ94" s="302"/>
      <c r="JR94" s="302"/>
      <c r="JS94" s="302"/>
      <c r="JT94" s="302"/>
      <c r="JU94" s="302"/>
      <c r="JV94" s="302"/>
      <c r="JW94" s="302"/>
      <c r="JX94" s="302"/>
      <c r="JY94" s="302"/>
      <c r="JZ94" s="302"/>
      <c r="KA94" s="302"/>
      <c r="KB94" s="302"/>
      <c r="KC94" s="302"/>
      <c r="KD94" s="302"/>
      <c r="KE94" s="302"/>
      <c r="KF94" s="302"/>
      <c r="KG94" s="302"/>
      <c r="KH94" s="302"/>
      <c r="KI94" s="302"/>
      <c r="KJ94" s="302"/>
      <c r="KK94" s="302"/>
      <c r="KL94" s="302"/>
      <c r="KM94" s="302"/>
      <c r="KN94" s="302"/>
      <c r="KO94" s="302"/>
      <c r="KP94" s="302"/>
      <c r="KQ94" s="302"/>
      <c r="KR94" s="302"/>
      <c r="KS94" s="302"/>
      <c r="KT94" s="302"/>
      <c r="KU94" s="302"/>
      <c r="KV94" s="302"/>
      <c r="KW94" s="302"/>
      <c r="KX94" s="302"/>
      <c r="KY94" s="302"/>
      <c r="KZ94" s="302"/>
      <c r="LA94" s="302"/>
      <c r="LB94" s="302"/>
      <c r="LC94" s="302"/>
      <c r="LD94" s="302"/>
      <c r="LE94" s="302"/>
      <c r="LF94" s="302"/>
      <c r="LG94" s="302"/>
      <c r="LH94" s="302"/>
      <c r="LI94" s="302"/>
      <c r="LJ94" s="302"/>
      <c r="LK94" s="302"/>
      <c r="LL94" s="302"/>
      <c r="LM94" s="302"/>
      <c r="LN94" s="302"/>
      <c r="LO94" s="302"/>
      <c r="LP94" s="302"/>
      <c r="LQ94" s="302"/>
      <c r="LR94" s="302"/>
      <c r="LS94" s="302"/>
      <c r="LT94" s="302"/>
      <c r="LU94" s="302"/>
      <c r="LV94" s="302"/>
      <c r="LW94" s="302"/>
      <c r="LX94" s="302"/>
      <c r="LY94" s="302"/>
      <c r="LZ94" s="302"/>
      <c r="MA94" s="302"/>
      <c r="MB94" s="302"/>
      <c r="MC94" s="302"/>
      <c r="MD94" s="302"/>
      <c r="ME94" s="302"/>
      <c r="MF94" s="302"/>
      <c r="MG94" s="302"/>
      <c r="MH94" s="302"/>
      <c r="MI94" s="302"/>
      <c r="MJ94" s="302"/>
      <c r="MK94" s="302"/>
      <c r="ML94" s="302"/>
      <c r="MM94" s="302"/>
      <c r="MN94" s="302"/>
      <c r="MO94" s="302"/>
      <c r="MP94" s="302"/>
      <c r="MQ94" s="302"/>
      <c r="MR94" s="302"/>
      <c r="MS94" s="302"/>
      <c r="MT94" s="302"/>
      <c r="MU94" s="302"/>
      <c r="MV94" s="302"/>
      <c r="MW94" s="302"/>
      <c r="MX94" s="302"/>
      <c r="MY94" s="302"/>
      <c r="MZ94" s="302"/>
      <c r="NA94" s="302"/>
      <c r="NB94" s="302"/>
      <c r="NC94" s="302"/>
      <c r="ND94" s="302"/>
      <c r="NE94" s="302"/>
      <c r="NF94" s="302"/>
      <c r="NG94" s="302"/>
      <c r="NH94" s="302"/>
      <c r="NI94" s="302"/>
      <c r="NJ94" s="302"/>
      <c r="NK94" s="302"/>
      <c r="NL94" s="302"/>
      <c r="NM94" s="302"/>
      <c r="NN94" s="302"/>
      <c r="NO94" s="302"/>
      <c r="NP94" s="302"/>
      <c r="NQ94" s="302"/>
      <c r="NR94" s="302"/>
      <c r="NS94" s="302"/>
      <c r="NT94" s="302"/>
      <c r="NU94" s="302"/>
      <c r="NV94" s="302"/>
      <c r="NW94" s="302"/>
      <c r="NX94" s="302"/>
      <c r="NY94" s="302"/>
      <c r="NZ94" s="302"/>
      <c r="OA94" s="302"/>
      <c r="OB94" s="302"/>
      <c r="OC94" s="302"/>
      <c r="OD94" s="302"/>
      <c r="OE94" s="302"/>
      <c r="OF94" s="302"/>
      <c r="OG94" s="302"/>
      <c r="OH94" s="302"/>
      <c r="OI94" s="302"/>
      <c r="OJ94" s="302"/>
      <c r="OK94" s="302"/>
      <c r="OL94" s="302"/>
      <c r="OM94" s="302"/>
      <c r="ON94" s="302"/>
      <c r="OO94" s="302"/>
      <c r="OP94" s="302"/>
      <c r="OQ94" s="302"/>
      <c r="OR94" s="302"/>
      <c r="OS94" s="302"/>
      <c r="OT94" s="302"/>
      <c r="OU94" s="302"/>
      <c r="OV94" s="302"/>
      <c r="OW94" s="302"/>
      <c r="OX94" s="302"/>
      <c r="OY94" s="302"/>
      <c r="OZ94" s="302"/>
      <c r="PA94" s="302"/>
      <c r="PB94" s="302"/>
      <c r="PC94" s="302"/>
      <c r="PD94" s="302"/>
      <c r="PE94" s="302"/>
      <c r="PF94" s="302"/>
      <c r="PG94" s="302"/>
      <c r="PH94" s="302"/>
      <c r="PI94" s="302"/>
      <c r="PJ94" s="302"/>
      <c r="PK94" s="302"/>
      <c r="PL94" s="302"/>
      <c r="PM94" s="302"/>
      <c r="PN94" s="302"/>
      <c r="PO94" s="302"/>
      <c r="PP94" s="302"/>
      <c r="PQ94" s="302"/>
      <c r="PR94" s="302"/>
      <c r="PS94" s="302"/>
      <c r="PT94" s="302"/>
      <c r="PU94" s="302"/>
      <c r="PV94" s="302"/>
      <c r="PW94" s="302"/>
      <c r="PX94" s="302"/>
      <c r="PY94" s="302"/>
      <c r="PZ94" s="302"/>
      <c r="QA94" s="302"/>
      <c r="QB94" s="302"/>
      <c r="QC94" s="302"/>
      <c r="QD94" s="302"/>
      <c r="QE94" s="302"/>
      <c r="QF94" s="302"/>
      <c r="QG94" s="302"/>
      <c r="QH94" s="302"/>
      <c r="QI94" s="302"/>
      <c r="QJ94" s="302"/>
      <c r="QK94" s="302"/>
      <c r="QL94" s="302"/>
      <c r="QM94" s="302"/>
      <c r="QN94" s="302"/>
      <c r="QO94" s="302"/>
      <c r="QP94" s="302"/>
      <c r="QQ94" s="302"/>
      <c r="QR94" s="302"/>
      <c r="QS94" s="302"/>
      <c r="QT94" s="302"/>
      <c r="QU94" s="302"/>
      <c r="QV94" s="302"/>
      <c r="QW94" s="302"/>
      <c r="QX94" s="302"/>
      <c r="QY94" s="302"/>
      <c r="QZ94" s="302"/>
      <c r="RA94" s="302"/>
      <c r="RB94" s="302"/>
      <c r="RC94" s="302"/>
      <c r="RD94" s="302"/>
      <c r="RE94" s="302"/>
      <c r="RF94" s="302"/>
      <c r="RG94" s="302"/>
      <c r="RH94" s="302"/>
      <c r="RI94" s="302"/>
      <c r="RJ94" s="302"/>
      <c r="RK94" s="302"/>
      <c r="RL94" s="302"/>
      <c r="RM94" s="302"/>
      <c r="RN94" s="302"/>
      <c r="RO94" s="302"/>
      <c r="RP94" s="302"/>
      <c r="RQ94" s="302"/>
      <c r="RR94" s="302"/>
      <c r="RS94" s="302"/>
      <c r="RT94" s="302"/>
      <c r="RU94" s="302"/>
      <c r="RV94" s="302"/>
      <c r="RW94" s="302"/>
      <c r="RX94" s="302"/>
      <c r="RY94" s="302"/>
      <c r="RZ94" s="302"/>
      <c r="SA94" s="302"/>
      <c r="SB94" s="302"/>
      <c r="SC94" s="302"/>
      <c r="SD94" s="302"/>
      <c r="SE94" s="302"/>
      <c r="SF94" s="302"/>
      <c r="SG94" s="302"/>
      <c r="SH94" s="302"/>
      <c r="SI94" s="302"/>
      <c r="SJ94" s="302"/>
      <c r="SK94" s="302"/>
      <c r="SL94" s="302"/>
      <c r="SM94" s="302"/>
      <c r="SN94" s="302"/>
      <c r="SO94" s="302"/>
      <c r="SP94" s="302"/>
      <c r="SQ94" s="302"/>
      <c r="SR94" s="302"/>
      <c r="SS94" s="302"/>
      <c r="ST94" s="302"/>
      <c r="SU94" s="302"/>
      <c r="SV94" s="302"/>
      <c r="SW94" s="302"/>
      <c r="SX94" s="302"/>
      <c r="SY94" s="302"/>
      <c r="SZ94" s="302"/>
      <c r="TA94" s="302"/>
      <c r="TB94" s="302"/>
      <c r="TC94" s="302"/>
      <c r="TD94" s="302"/>
      <c r="TE94" s="302"/>
      <c r="TF94" s="302"/>
      <c r="TG94" s="302"/>
      <c r="TH94" s="302"/>
      <c r="TI94" s="302"/>
      <c r="TJ94" s="302"/>
      <c r="TK94" s="302"/>
      <c r="TL94" s="302"/>
      <c r="TM94" s="302"/>
      <c r="TN94" s="302"/>
      <c r="TO94" s="302"/>
      <c r="TP94" s="302"/>
      <c r="TQ94" s="302"/>
      <c r="TR94" s="302"/>
      <c r="TS94" s="302"/>
      <c r="TT94" s="302"/>
      <c r="TU94" s="302"/>
      <c r="TV94" s="302"/>
      <c r="TW94" s="302"/>
      <c r="TX94" s="302"/>
      <c r="TY94" s="302"/>
      <c r="TZ94" s="302"/>
      <c r="UA94" s="302"/>
      <c r="UB94" s="302"/>
      <c r="UC94" s="302"/>
      <c r="UD94" s="302"/>
      <c r="UE94" s="302"/>
      <c r="UF94" s="302"/>
      <c r="UG94" s="302"/>
      <c r="UH94" s="302"/>
      <c r="UI94" s="302"/>
      <c r="UJ94" s="302"/>
      <c r="UK94" s="302"/>
      <c r="UL94" s="302"/>
      <c r="UM94" s="302"/>
      <c r="UN94" s="302"/>
      <c r="UO94" s="302"/>
      <c r="UP94" s="302"/>
      <c r="UQ94" s="302"/>
      <c r="UR94" s="302"/>
      <c r="US94" s="302"/>
      <c r="UT94" s="302"/>
      <c r="UU94" s="302"/>
      <c r="UV94" s="302"/>
      <c r="UW94" s="302"/>
      <c r="UX94" s="302"/>
      <c r="UY94" s="302"/>
      <c r="UZ94" s="302"/>
      <c r="VA94" s="302"/>
      <c r="VB94" s="302"/>
      <c r="VC94" s="302"/>
      <c r="VD94" s="302"/>
      <c r="VE94" s="302"/>
      <c r="VF94" s="302"/>
      <c r="VG94" s="302"/>
      <c r="VH94" s="302"/>
      <c r="VI94" s="302"/>
      <c r="VJ94" s="302"/>
      <c r="VK94" s="302"/>
      <c r="VL94" s="302"/>
      <c r="VM94" s="302"/>
      <c r="VN94" s="302"/>
      <c r="VO94" s="302"/>
      <c r="VP94" s="302"/>
      <c r="VQ94" s="302"/>
      <c r="VR94" s="302"/>
      <c r="VS94" s="302"/>
      <c r="VT94" s="302"/>
      <c r="VU94" s="302"/>
      <c r="VV94" s="302"/>
      <c r="VW94" s="302"/>
      <c r="VX94" s="302"/>
      <c r="VY94" s="302"/>
      <c r="VZ94" s="302"/>
      <c r="WA94" s="302"/>
      <c r="WB94" s="302"/>
      <c r="WC94" s="302"/>
      <c r="WD94" s="302"/>
      <c r="WE94" s="302"/>
      <c r="WF94" s="302"/>
      <c r="WG94" s="302"/>
      <c r="WH94" s="302"/>
      <c r="WI94" s="302"/>
      <c r="WJ94" s="302"/>
      <c r="WK94" s="302"/>
      <c r="WL94" s="302"/>
      <c r="WM94" s="302"/>
      <c r="WN94" s="302"/>
      <c r="WO94" s="302"/>
      <c r="WP94" s="302"/>
      <c r="WQ94" s="302"/>
      <c r="WR94" s="302"/>
      <c r="WS94" s="302"/>
      <c r="WT94" s="302"/>
      <c r="WU94" s="302"/>
      <c r="WV94" s="302"/>
      <c r="WW94" s="302"/>
      <c r="WX94" s="302"/>
      <c r="WY94" s="302"/>
      <c r="WZ94" s="302"/>
      <c r="XA94" s="302"/>
      <c r="XB94" s="302"/>
      <c r="XC94" s="302"/>
      <c r="XD94" s="302"/>
      <c r="XE94" s="302"/>
      <c r="XF94" s="302"/>
      <c r="XG94" s="302"/>
      <c r="XH94" s="302"/>
      <c r="XI94" s="302"/>
      <c r="XJ94" s="302"/>
      <c r="XK94" s="302"/>
      <c r="XL94" s="302"/>
      <c r="XM94" s="302"/>
      <c r="XN94" s="302"/>
      <c r="XO94" s="302"/>
      <c r="XP94" s="302"/>
      <c r="XQ94" s="302"/>
      <c r="XR94" s="302"/>
      <c r="XS94" s="302"/>
      <c r="XT94" s="302"/>
      <c r="XU94" s="302"/>
      <c r="XV94" s="302"/>
      <c r="XW94" s="302"/>
      <c r="XX94" s="302"/>
      <c r="XY94" s="302"/>
      <c r="XZ94" s="302"/>
      <c r="YA94" s="302"/>
      <c r="YB94" s="302"/>
      <c r="YC94" s="302"/>
      <c r="YD94" s="302"/>
      <c r="YE94" s="302"/>
      <c r="YF94" s="302"/>
      <c r="YG94" s="302"/>
      <c r="YH94" s="302"/>
      <c r="YI94" s="302"/>
      <c r="YJ94" s="302"/>
      <c r="YK94" s="302"/>
      <c r="YL94" s="302"/>
      <c r="YM94" s="302"/>
      <c r="YN94" s="302"/>
      <c r="YO94" s="302"/>
      <c r="YP94" s="302"/>
      <c r="YQ94" s="302"/>
      <c r="YR94" s="302"/>
      <c r="YS94" s="302"/>
      <c r="YT94" s="302"/>
      <c r="YU94" s="302"/>
      <c r="YV94" s="302"/>
      <c r="YW94" s="302"/>
      <c r="YX94" s="302"/>
      <c r="YY94" s="302"/>
      <c r="YZ94" s="302"/>
      <c r="ZA94" s="302"/>
      <c r="ZB94" s="302"/>
      <c r="ZC94" s="302"/>
      <c r="ZD94" s="302"/>
      <c r="ZE94" s="302"/>
      <c r="ZF94" s="302"/>
      <c r="ZG94" s="302"/>
      <c r="ZH94" s="302"/>
      <c r="ZI94" s="302"/>
      <c r="ZJ94" s="302"/>
      <c r="ZK94" s="302"/>
      <c r="ZL94" s="302"/>
      <c r="ZM94" s="302"/>
      <c r="ZN94" s="302"/>
      <c r="ZO94" s="302"/>
      <c r="ZP94" s="302"/>
      <c r="ZQ94" s="302"/>
      <c r="ZR94" s="302"/>
      <c r="ZS94" s="302"/>
      <c r="ZT94" s="302"/>
      <c r="ZU94" s="302"/>
      <c r="ZV94" s="302"/>
      <c r="ZW94" s="302"/>
      <c r="ZX94" s="302"/>
      <c r="ZY94" s="302"/>
      <c r="ZZ94" s="302"/>
      <c r="AAA94" s="302"/>
      <c r="AAB94" s="302"/>
      <c r="AAC94" s="302"/>
      <c r="AAD94" s="302"/>
      <c r="AAE94" s="302"/>
      <c r="AAF94" s="302"/>
      <c r="AAG94" s="302"/>
      <c r="AAH94" s="302"/>
      <c r="AAI94" s="302"/>
      <c r="AAJ94" s="302"/>
      <c r="AAK94" s="302"/>
      <c r="AAL94" s="302"/>
      <c r="AAM94" s="302"/>
      <c r="AAN94" s="302"/>
      <c r="AAO94" s="302"/>
      <c r="AAP94" s="302"/>
      <c r="AAQ94" s="302"/>
      <c r="AAR94" s="302"/>
      <c r="AAS94" s="302"/>
      <c r="AAT94" s="302"/>
      <c r="AAU94" s="302"/>
      <c r="AAV94" s="302"/>
      <c r="AAW94" s="302"/>
      <c r="AAX94" s="302"/>
      <c r="AAY94" s="302"/>
      <c r="AAZ94" s="302"/>
      <c r="ABA94" s="302"/>
      <c r="ABB94" s="302"/>
      <c r="ABC94" s="302"/>
      <c r="ABD94" s="302"/>
      <c r="ABE94" s="302"/>
      <c r="ABF94" s="302"/>
      <c r="ABG94" s="302"/>
      <c r="ABH94" s="302"/>
      <c r="ABI94" s="302"/>
      <c r="ABJ94" s="302"/>
      <c r="ABK94" s="302"/>
      <c r="ABL94" s="302"/>
      <c r="ABM94" s="302"/>
      <c r="ABN94" s="302"/>
      <c r="ABO94" s="302"/>
      <c r="ABP94" s="302"/>
      <c r="ABQ94" s="302"/>
      <c r="ABR94" s="302"/>
      <c r="ABS94" s="302"/>
      <c r="ABT94" s="302"/>
      <c r="ABU94" s="302"/>
      <c r="ABV94" s="302"/>
      <c r="ABW94" s="302"/>
      <c r="ABX94" s="302"/>
      <c r="ABY94" s="302"/>
      <c r="ABZ94" s="302"/>
      <c r="ACA94" s="302"/>
      <c r="ACB94" s="302"/>
      <c r="ACC94" s="302"/>
      <c r="ACD94" s="302"/>
      <c r="ACE94" s="302"/>
      <c r="ACF94" s="302"/>
      <c r="ACG94" s="302"/>
      <c r="ACH94" s="302"/>
      <c r="ACI94" s="302"/>
      <c r="ACJ94" s="302"/>
      <c r="ACK94" s="302"/>
      <c r="ACL94" s="302"/>
      <c r="ACM94" s="302"/>
      <c r="ACN94" s="302"/>
      <c r="ACO94" s="302"/>
      <c r="ACP94" s="302"/>
      <c r="ACQ94" s="302"/>
      <c r="ACR94" s="302"/>
      <c r="ACS94" s="302"/>
      <c r="ACT94" s="302"/>
      <c r="ACU94" s="302"/>
      <c r="ACV94" s="302"/>
      <c r="ACW94" s="302"/>
      <c r="ACX94" s="302"/>
      <c r="ACY94" s="302"/>
      <c r="ACZ94" s="302"/>
      <c r="ADA94" s="302"/>
      <c r="ADB94" s="302"/>
      <c r="ADC94" s="302"/>
      <c r="ADD94" s="302"/>
      <c r="ADE94" s="302"/>
      <c r="ADF94" s="302"/>
      <c r="ADG94" s="302"/>
      <c r="ADH94" s="302"/>
      <c r="ADI94" s="302"/>
      <c r="ADJ94" s="302"/>
      <c r="ADK94" s="302"/>
      <c r="ADL94" s="302"/>
      <c r="ADM94" s="302"/>
      <c r="ADN94" s="302"/>
      <c r="ADO94" s="302"/>
      <c r="ADP94" s="302"/>
      <c r="ADQ94" s="302"/>
      <c r="ADR94" s="302"/>
      <c r="ADS94" s="302"/>
      <c r="ADT94" s="302"/>
      <c r="ADU94" s="302"/>
      <c r="ADV94" s="302"/>
      <c r="ADW94" s="302"/>
      <c r="ADX94" s="302"/>
      <c r="ADY94" s="302"/>
      <c r="ADZ94" s="302"/>
      <c r="AEA94" s="302"/>
      <c r="AEB94" s="302"/>
      <c r="AEC94" s="302"/>
      <c r="AED94" s="302"/>
      <c r="AEE94" s="302"/>
      <c r="AEF94" s="302"/>
      <c r="AEG94" s="302"/>
      <c r="AEH94" s="302"/>
      <c r="AEI94" s="302"/>
      <c r="AEJ94" s="302"/>
      <c r="AEK94" s="302"/>
      <c r="AEL94" s="302"/>
      <c r="AEM94" s="302"/>
      <c r="AEN94" s="302"/>
      <c r="AEO94" s="302"/>
      <c r="AEP94" s="302"/>
      <c r="AEQ94" s="302"/>
      <c r="AER94" s="302"/>
      <c r="AES94" s="302"/>
      <c r="AET94" s="302"/>
      <c r="AEU94" s="302"/>
      <c r="AEV94" s="302"/>
      <c r="AEW94" s="302"/>
      <c r="AEX94" s="302"/>
      <c r="AEY94" s="302"/>
      <c r="AEZ94" s="302"/>
      <c r="AFA94" s="302"/>
      <c r="AFB94" s="302"/>
      <c r="AFC94" s="302"/>
      <c r="AFD94" s="302"/>
      <c r="AFE94" s="302"/>
      <c r="AFF94" s="302"/>
      <c r="AFG94" s="302"/>
      <c r="AFH94" s="302"/>
      <c r="AFI94" s="302"/>
      <c r="AFJ94" s="302"/>
      <c r="AFK94" s="302"/>
      <c r="AFL94" s="302"/>
      <c r="AFM94" s="302"/>
      <c r="AFN94" s="302"/>
      <c r="AFO94" s="302"/>
      <c r="AFP94" s="302"/>
      <c r="AFQ94" s="302"/>
      <c r="AFR94" s="302"/>
      <c r="AFS94" s="302"/>
      <c r="AFT94" s="302"/>
      <c r="AFU94" s="302"/>
      <c r="AFV94" s="302"/>
      <c r="AFW94" s="302"/>
      <c r="AFX94" s="302"/>
      <c r="AFY94" s="302"/>
      <c r="AFZ94" s="302"/>
      <c r="AGA94" s="302"/>
      <c r="AGB94" s="302"/>
      <c r="AGC94" s="302"/>
      <c r="AGD94" s="302"/>
      <c r="AGE94" s="302"/>
      <c r="AGF94" s="302"/>
      <c r="AGG94" s="302"/>
      <c r="AGH94" s="302"/>
      <c r="AGI94" s="302"/>
      <c r="AGJ94" s="302"/>
      <c r="AGK94" s="302"/>
      <c r="AGL94" s="302"/>
      <c r="AGM94" s="302"/>
      <c r="AGN94" s="302"/>
      <c r="AGO94" s="302"/>
      <c r="AGP94" s="302"/>
      <c r="AGQ94" s="302"/>
      <c r="AGR94" s="302"/>
      <c r="AGS94" s="302"/>
      <c r="AGT94" s="302"/>
      <c r="AGU94" s="302"/>
      <c r="AGV94" s="302"/>
      <c r="AGW94" s="302"/>
      <c r="AGX94" s="302"/>
      <c r="AGY94" s="302"/>
      <c r="AGZ94" s="302"/>
      <c r="AHA94" s="302"/>
      <c r="AHB94" s="302"/>
      <c r="AHC94" s="302"/>
      <c r="AHD94" s="302"/>
      <c r="AHE94" s="302"/>
      <c r="AHF94" s="302"/>
      <c r="AHG94" s="302"/>
      <c r="AHH94" s="302"/>
      <c r="AHI94" s="302"/>
      <c r="AHJ94" s="302"/>
      <c r="AHK94" s="302"/>
      <c r="AHL94" s="302"/>
      <c r="AHM94" s="302"/>
      <c r="AHN94" s="302"/>
      <c r="AHO94" s="302"/>
      <c r="AHP94" s="302"/>
      <c r="AHQ94" s="302"/>
      <c r="AHR94" s="302"/>
      <c r="AHS94" s="302"/>
      <c r="AHT94" s="302"/>
      <c r="AHU94" s="302"/>
      <c r="AHV94" s="302"/>
      <c r="AHW94" s="302"/>
      <c r="AHX94" s="302"/>
      <c r="AHY94" s="302"/>
      <c r="AHZ94" s="302"/>
      <c r="AIA94" s="302"/>
      <c r="AIB94" s="302"/>
      <c r="AIC94" s="302"/>
      <c r="AID94" s="302"/>
      <c r="AIE94" s="302"/>
      <c r="AIF94" s="302"/>
      <c r="AIG94" s="302"/>
      <c r="AIH94" s="302"/>
      <c r="AII94" s="302"/>
      <c r="AIJ94" s="302"/>
      <c r="AIK94" s="302"/>
      <c r="AIL94" s="302"/>
      <c r="AIM94" s="302"/>
      <c r="AIN94" s="302"/>
      <c r="AIO94" s="302"/>
      <c r="AIP94" s="302"/>
      <c r="AIQ94" s="302"/>
      <c r="AIR94" s="302"/>
      <c r="AIS94" s="302"/>
      <c r="AIT94" s="302"/>
      <c r="AIU94" s="302"/>
      <c r="AIV94" s="302"/>
      <c r="AIW94" s="302"/>
      <c r="AIX94" s="302"/>
      <c r="AIY94" s="302"/>
      <c r="AIZ94" s="302"/>
    </row>
    <row r="95" spans="1:936" s="300" customFormat="1" ht="83.25" customHeight="1" outlineLevel="1" x14ac:dyDescent="0.25">
      <c r="A95" s="160">
        <v>60</v>
      </c>
      <c r="B95" s="169" t="s">
        <v>117</v>
      </c>
      <c r="C95" s="161" t="s">
        <v>118</v>
      </c>
      <c r="D95" s="161" t="s">
        <v>119</v>
      </c>
      <c r="E95" s="161"/>
      <c r="F95" s="161"/>
      <c r="G95" s="161"/>
      <c r="H95" s="161"/>
      <c r="I95" s="161"/>
      <c r="J95" s="161"/>
      <c r="K95" s="161" t="s">
        <v>370</v>
      </c>
      <c r="L95" s="161" t="s">
        <v>120</v>
      </c>
      <c r="M95" s="161" t="s">
        <v>3</v>
      </c>
      <c r="N95" s="187">
        <v>303444194</v>
      </c>
      <c r="O95" s="26">
        <v>303444194</v>
      </c>
      <c r="P95" s="189">
        <v>0</v>
      </c>
      <c r="Q95" s="26"/>
      <c r="R95" s="26"/>
      <c r="S95" s="174">
        <f>O95-Q95</f>
        <v>303444194</v>
      </c>
      <c r="T95" s="158" t="s">
        <v>82</v>
      </c>
      <c r="U95" s="298"/>
      <c r="V95" s="299"/>
      <c r="W95" s="299"/>
      <c r="X95" s="299"/>
      <c r="Y95" s="299"/>
      <c r="Z95" s="299"/>
      <c r="AA95" s="299"/>
      <c r="AB95" s="299"/>
      <c r="AC95" s="299"/>
      <c r="AD95" s="299"/>
      <c r="AE95" s="299"/>
      <c r="AF95" s="299"/>
      <c r="AG95" s="299"/>
      <c r="AH95" s="299"/>
      <c r="AI95" s="299"/>
      <c r="AJ95" s="299"/>
      <c r="AK95" s="299"/>
      <c r="AL95" s="299"/>
      <c r="AM95" s="299"/>
      <c r="AN95" s="299"/>
      <c r="AO95" s="299"/>
      <c r="AP95" s="299"/>
      <c r="AQ95" s="299"/>
      <c r="AR95" s="299"/>
      <c r="AS95" s="299"/>
      <c r="AT95" s="299"/>
      <c r="AU95" s="299"/>
      <c r="AV95" s="299"/>
      <c r="AW95" s="299"/>
      <c r="AX95" s="299"/>
      <c r="AY95" s="299"/>
      <c r="AZ95" s="299"/>
      <c r="BA95" s="299"/>
      <c r="BB95" s="299"/>
      <c r="BC95" s="299"/>
      <c r="BD95" s="299"/>
      <c r="BE95" s="299"/>
      <c r="BF95" s="299"/>
      <c r="BG95" s="299"/>
      <c r="BH95" s="299"/>
      <c r="BI95" s="299"/>
      <c r="BJ95" s="299"/>
      <c r="BK95" s="299"/>
      <c r="BL95" s="299"/>
      <c r="BM95" s="299"/>
      <c r="BN95" s="299"/>
      <c r="BO95" s="299"/>
      <c r="BP95" s="299"/>
      <c r="BQ95" s="299"/>
      <c r="BR95" s="299"/>
      <c r="BS95" s="299"/>
      <c r="BT95" s="299"/>
      <c r="BU95" s="299"/>
      <c r="BV95" s="299"/>
      <c r="BW95" s="299"/>
      <c r="BX95" s="299"/>
      <c r="BY95" s="299"/>
      <c r="BZ95" s="299"/>
      <c r="CA95" s="299"/>
      <c r="CB95" s="299"/>
      <c r="CC95" s="299"/>
      <c r="CD95" s="299"/>
      <c r="CE95" s="299"/>
      <c r="CF95" s="299"/>
      <c r="CG95" s="299"/>
      <c r="CH95" s="299"/>
      <c r="CI95" s="299"/>
      <c r="CJ95" s="299"/>
      <c r="CK95" s="299"/>
      <c r="CL95" s="299"/>
      <c r="CM95" s="299"/>
      <c r="CN95" s="299"/>
      <c r="CO95" s="299"/>
      <c r="CP95" s="299"/>
      <c r="CQ95" s="299"/>
      <c r="CR95" s="299"/>
      <c r="CS95" s="299"/>
      <c r="CT95" s="299"/>
      <c r="CU95" s="299"/>
      <c r="CV95" s="299"/>
      <c r="CW95" s="299"/>
      <c r="CX95" s="299"/>
      <c r="CY95" s="299"/>
      <c r="CZ95" s="299"/>
      <c r="DA95" s="299"/>
      <c r="DB95" s="299"/>
      <c r="DC95" s="299"/>
      <c r="DD95" s="299"/>
      <c r="DE95" s="299"/>
      <c r="DF95" s="299"/>
      <c r="DG95" s="299"/>
      <c r="DH95" s="299"/>
      <c r="DI95" s="299"/>
      <c r="DJ95" s="299"/>
      <c r="DK95" s="299"/>
      <c r="DL95" s="299"/>
      <c r="DM95" s="299"/>
      <c r="DN95" s="299"/>
      <c r="DO95" s="299"/>
      <c r="DP95" s="299"/>
      <c r="DQ95" s="299"/>
      <c r="DR95" s="299"/>
      <c r="DS95" s="299"/>
      <c r="DT95" s="299"/>
      <c r="DU95" s="299"/>
      <c r="DV95" s="299"/>
      <c r="DW95" s="299"/>
      <c r="DX95" s="299"/>
      <c r="DY95" s="299"/>
      <c r="DZ95" s="299"/>
      <c r="EA95" s="299"/>
      <c r="EB95" s="299"/>
      <c r="EC95" s="299"/>
      <c r="ED95" s="299"/>
      <c r="EE95" s="299"/>
      <c r="EF95" s="299"/>
      <c r="EG95" s="299"/>
      <c r="EH95" s="299"/>
      <c r="EI95" s="299"/>
      <c r="EJ95" s="299"/>
      <c r="EK95" s="299"/>
      <c r="EL95" s="299"/>
      <c r="EM95" s="299"/>
      <c r="EN95" s="299"/>
      <c r="EO95" s="299"/>
      <c r="EP95" s="299"/>
      <c r="EQ95" s="299"/>
      <c r="ER95" s="299"/>
      <c r="ES95" s="299"/>
      <c r="ET95" s="299"/>
      <c r="EU95" s="299"/>
      <c r="EV95" s="299"/>
      <c r="EW95" s="299"/>
      <c r="EX95" s="299"/>
      <c r="EY95" s="299"/>
      <c r="EZ95" s="299"/>
      <c r="FA95" s="299"/>
      <c r="FB95" s="299"/>
      <c r="FC95" s="299"/>
      <c r="FD95" s="299"/>
      <c r="FE95" s="299"/>
      <c r="FF95" s="299"/>
      <c r="FG95" s="299"/>
      <c r="FH95" s="299"/>
      <c r="FI95" s="299"/>
      <c r="FJ95" s="299"/>
      <c r="FK95" s="299"/>
      <c r="FL95" s="299"/>
      <c r="FM95" s="299"/>
      <c r="FN95" s="299"/>
      <c r="FO95" s="299"/>
      <c r="FP95" s="299"/>
      <c r="FQ95" s="299"/>
      <c r="FR95" s="299"/>
      <c r="FS95" s="299"/>
      <c r="FT95" s="299"/>
      <c r="FU95" s="299"/>
      <c r="FV95" s="299"/>
      <c r="FW95" s="299"/>
      <c r="FX95" s="299"/>
      <c r="FY95" s="299"/>
      <c r="FZ95" s="299"/>
      <c r="GA95" s="299"/>
      <c r="GB95" s="299"/>
      <c r="GC95" s="299"/>
      <c r="GD95" s="299"/>
      <c r="GE95" s="299"/>
      <c r="GF95" s="299"/>
      <c r="GG95" s="299"/>
      <c r="GH95" s="299"/>
      <c r="GI95" s="299"/>
      <c r="GJ95" s="299"/>
      <c r="GK95" s="299"/>
      <c r="GL95" s="299"/>
      <c r="GM95" s="299"/>
      <c r="GN95" s="299"/>
      <c r="GO95" s="299"/>
      <c r="GP95" s="299"/>
      <c r="GQ95" s="299"/>
      <c r="GR95" s="299"/>
      <c r="GS95" s="299"/>
      <c r="GT95" s="299"/>
      <c r="GU95" s="299"/>
      <c r="GV95" s="299"/>
      <c r="GW95" s="299"/>
      <c r="GX95" s="299"/>
      <c r="GY95" s="299"/>
      <c r="GZ95" s="299"/>
      <c r="HA95" s="299"/>
      <c r="HB95" s="299"/>
      <c r="HC95" s="299"/>
      <c r="HD95" s="299"/>
      <c r="HE95" s="299"/>
      <c r="HF95" s="299"/>
      <c r="HG95" s="299"/>
      <c r="HH95" s="299"/>
      <c r="HI95" s="299"/>
      <c r="HJ95" s="299"/>
      <c r="HK95" s="299"/>
      <c r="HL95" s="299"/>
      <c r="HM95" s="299"/>
      <c r="HN95" s="299"/>
      <c r="HO95" s="299"/>
      <c r="HP95" s="299"/>
      <c r="HQ95" s="299"/>
      <c r="HR95" s="299"/>
      <c r="HS95" s="299"/>
      <c r="HT95" s="299"/>
      <c r="HU95" s="299"/>
      <c r="HV95" s="299"/>
      <c r="HW95" s="299"/>
      <c r="HX95" s="299"/>
      <c r="HY95" s="299"/>
      <c r="HZ95" s="299"/>
      <c r="IA95" s="299"/>
      <c r="IB95" s="299"/>
      <c r="IC95" s="299"/>
      <c r="ID95" s="299"/>
      <c r="IE95" s="299"/>
      <c r="IF95" s="299"/>
      <c r="IG95" s="299"/>
      <c r="IH95" s="299"/>
      <c r="II95" s="299"/>
      <c r="IJ95" s="299"/>
      <c r="IK95" s="299"/>
      <c r="IL95" s="299"/>
      <c r="IM95" s="299"/>
      <c r="IN95" s="299"/>
      <c r="IO95" s="299"/>
      <c r="IP95" s="299"/>
      <c r="IQ95" s="299"/>
      <c r="IR95" s="299"/>
      <c r="IS95" s="299"/>
      <c r="IT95" s="299"/>
      <c r="IU95" s="299"/>
      <c r="IV95" s="299"/>
      <c r="IW95" s="299"/>
      <c r="IX95" s="299"/>
      <c r="IY95" s="299"/>
      <c r="IZ95" s="299"/>
      <c r="JA95" s="299"/>
      <c r="JB95" s="299"/>
      <c r="JC95" s="299"/>
      <c r="JD95" s="299"/>
      <c r="JE95" s="299"/>
      <c r="JF95" s="299"/>
      <c r="JG95" s="299"/>
      <c r="JH95" s="299"/>
      <c r="JI95" s="299"/>
      <c r="JJ95" s="299"/>
      <c r="JK95" s="299"/>
      <c r="JL95" s="299"/>
      <c r="JM95" s="299"/>
      <c r="JN95" s="299"/>
      <c r="JO95" s="299"/>
      <c r="JP95" s="299"/>
      <c r="JQ95" s="299"/>
      <c r="JR95" s="299"/>
      <c r="JS95" s="299"/>
      <c r="JT95" s="299"/>
      <c r="JU95" s="299"/>
      <c r="JV95" s="299"/>
      <c r="JW95" s="299"/>
      <c r="JX95" s="299"/>
      <c r="JY95" s="299"/>
      <c r="JZ95" s="299"/>
      <c r="KA95" s="299"/>
      <c r="KB95" s="299"/>
      <c r="KC95" s="299"/>
      <c r="KD95" s="299"/>
      <c r="KE95" s="299"/>
      <c r="KF95" s="299"/>
      <c r="KG95" s="299"/>
      <c r="KH95" s="299"/>
      <c r="KI95" s="299"/>
      <c r="KJ95" s="299"/>
      <c r="KK95" s="299"/>
      <c r="KL95" s="299"/>
      <c r="KM95" s="299"/>
      <c r="KN95" s="299"/>
      <c r="KO95" s="299"/>
      <c r="KP95" s="299"/>
      <c r="KQ95" s="299"/>
      <c r="KR95" s="299"/>
      <c r="KS95" s="299"/>
      <c r="KT95" s="299"/>
      <c r="KU95" s="299"/>
      <c r="KV95" s="299"/>
      <c r="KW95" s="299"/>
      <c r="KX95" s="299"/>
      <c r="KY95" s="299"/>
      <c r="KZ95" s="299"/>
      <c r="LA95" s="299"/>
      <c r="LB95" s="299"/>
      <c r="LC95" s="299"/>
      <c r="LD95" s="299"/>
      <c r="LE95" s="299"/>
      <c r="LF95" s="299"/>
      <c r="LG95" s="299"/>
      <c r="LH95" s="299"/>
      <c r="LI95" s="299"/>
      <c r="LJ95" s="299"/>
      <c r="LK95" s="299"/>
      <c r="LL95" s="299"/>
      <c r="LM95" s="299"/>
      <c r="LN95" s="299"/>
      <c r="LO95" s="299"/>
      <c r="LP95" s="299"/>
      <c r="LQ95" s="299"/>
      <c r="LR95" s="299"/>
      <c r="LS95" s="299"/>
      <c r="LT95" s="299"/>
      <c r="LU95" s="299"/>
      <c r="LV95" s="299"/>
      <c r="LW95" s="299"/>
      <c r="LX95" s="299"/>
      <c r="LY95" s="299"/>
      <c r="LZ95" s="299"/>
      <c r="MA95" s="299"/>
      <c r="MB95" s="299"/>
      <c r="MC95" s="299"/>
      <c r="MD95" s="299"/>
      <c r="ME95" s="299"/>
      <c r="MF95" s="299"/>
      <c r="MG95" s="299"/>
      <c r="MH95" s="299"/>
      <c r="MI95" s="299"/>
      <c r="MJ95" s="299"/>
      <c r="MK95" s="299"/>
      <c r="ML95" s="299"/>
      <c r="MM95" s="299"/>
      <c r="MN95" s="299"/>
      <c r="MO95" s="299"/>
      <c r="MP95" s="299"/>
      <c r="MQ95" s="299"/>
      <c r="MR95" s="299"/>
      <c r="MS95" s="299"/>
      <c r="MT95" s="299"/>
      <c r="MU95" s="299"/>
      <c r="MV95" s="299"/>
      <c r="MW95" s="299"/>
      <c r="MX95" s="299"/>
      <c r="MY95" s="299"/>
      <c r="MZ95" s="299"/>
      <c r="NA95" s="299"/>
      <c r="NB95" s="299"/>
      <c r="NC95" s="299"/>
      <c r="ND95" s="299"/>
      <c r="NE95" s="299"/>
      <c r="NF95" s="299"/>
      <c r="NG95" s="299"/>
      <c r="NH95" s="299"/>
      <c r="NI95" s="299"/>
      <c r="NJ95" s="299"/>
      <c r="NK95" s="299"/>
      <c r="NL95" s="299"/>
      <c r="NM95" s="299"/>
      <c r="NN95" s="299"/>
      <c r="NO95" s="299"/>
      <c r="NP95" s="299"/>
      <c r="NQ95" s="299"/>
      <c r="NR95" s="299"/>
      <c r="NS95" s="299"/>
      <c r="NT95" s="299"/>
      <c r="NU95" s="299"/>
      <c r="NV95" s="299"/>
      <c r="NW95" s="299"/>
      <c r="NX95" s="299"/>
      <c r="NY95" s="299"/>
      <c r="NZ95" s="299"/>
      <c r="OA95" s="299"/>
      <c r="OB95" s="299"/>
      <c r="OC95" s="299"/>
      <c r="OD95" s="299"/>
      <c r="OE95" s="299"/>
      <c r="OF95" s="299"/>
      <c r="OG95" s="299"/>
      <c r="OH95" s="299"/>
      <c r="OI95" s="299"/>
      <c r="OJ95" s="299"/>
      <c r="OK95" s="299"/>
      <c r="OL95" s="299"/>
      <c r="OM95" s="299"/>
      <c r="ON95" s="299"/>
      <c r="OO95" s="299"/>
      <c r="OP95" s="299"/>
      <c r="OQ95" s="299"/>
      <c r="OR95" s="299"/>
      <c r="OS95" s="299"/>
      <c r="OT95" s="299"/>
      <c r="OU95" s="299"/>
      <c r="OV95" s="299"/>
      <c r="OW95" s="299"/>
      <c r="OX95" s="299"/>
      <c r="OY95" s="299"/>
      <c r="OZ95" s="299"/>
      <c r="PA95" s="299"/>
      <c r="PB95" s="299"/>
      <c r="PC95" s="299"/>
      <c r="PD95" s="299"/>
      <c r="PE95" s="299"/>
      <c r="PF95" s="299"/>
      <c r="PG95" s="299"/>
      <c r="PH95" s="299"/>
      <c r="PI95" s="299"/>
      <c r="PJ95" s="299"/>
      <c r="PK95" s="299"/>
      <c r="PL95" s="299"/>
      <c r="PM95" s="299"/>
      <c r="PN95" s="299"/>
      <c r="PO95" s="299"/>
      <c r="PP95" s="299"/>
      <c r="PQ95" s="299"/>
      <c r="PR95" s="299"/>
      <c r="PS95" s="299"/>
      <c r="PT95" s="299"/>
      <c r="PU95" s="299"/>
      <c r="PV95" s="299"/>
      <c r="PW95" s="299"/>
      <c r="PX95" s="299"/>
      <c r="PY95" s="299"/>
      <c r="PZ95" s="299"/>
      <c r="QA95" s="299"/>
      <c r="QB95" s="299"/>
      <c r="QC95" s="299"/>
      <c r="QD95" s="299"/>
      <c r="QE95" s="299"/>
      <c r="QF95" s="299"/>
      <c r="QG95" s="299"/>
      <c r="QH95" s="299"/>
      <c r="QI95" s="299"/>
      <c r="QJ95" s="299"/>
      <c r="QK95" s="299"/>
      <c r="QL95" s="299"/>
      <c r="QM95" s="299"/>
      <c r="QN95" s="299"/>
      <c r="QO95" s="299"/>
      <c r="QP95" s="299"/>
      <c r="QQ95" s="299"/>
      <c r="QR95" s="299"/>
      <c r="QS95" s="299"/>
      <c r="QT95" s="299"/>
      <c r="QU95" s="299"/>
      <c r="QV95" s="299"/>
      <c r="QW95" s="299"/>
      <c r="QX95" s="299"/>
      <c r="QY95" s="299"/>
      <c r="QZ95" s="299"/>
      <c r="RA95" s="299"/>
      <c r="RB95" s="299"/>
      <c r="RC95" s="299"/>
      <c r="RD95" s="299"/>
      <c r="RE95" s="299"/>
      <c r="RF95" s="299"/>
      <c r="RG95" s="299"/>
      <c r="RH95" s="299"/>
      <c r="RI95" s="299"/>
      <c r="RJ95" s="299"/>
      <c r="RK95" s="299"/>
      <c r="RL95" s="299"/>
      <c r="RM95" s="299"/>
      <c r="RN95" s="299"/>
      <c r="RO95" s="299"/>
      <c r="RP95" s="299"/>
      <c r="RQ95" s="299"/>
      <c r="RR95" s="299"/>
      <c r="RS95" s="299"/>
      <c r="RT95" s="299"/>
      <c r="RU95" s="299"/>
      <c r="RV95" s="299"/>
      <c r="RW95" s="299"/>
      <c r="RX95" s="299"/>
      <c r="RY95" s="299"/>
      <c r="RZ95" s="299"/>
      <c r="SA95" s="299"/>
      <c r="SB95" s="299"/>
      <c r="SC95" s="299"/>
      <c r="SD95" s="299"/>
      <c r="SE95" s="299"/>
      <c r="SF95" s="299"/>
      <c r="SG95" s="299"/>
      <c r="SH95" s="299"/>
      <c r="SI95" s="299"/>
      <c r="SJ95" s="299"/>
      <c r="SK95" s="299"/>
      <c r="SL95" s="299"/>
      <c r="SM95" s="299"/>
      <c r="SN95" s="299"/>
      <c r="SO95" s="299"/>
      <c r="SP95" s="299"/>
      <c r="SQ95" s="299"/>
      <c r="SR95" s="299"/>
      <c r="SS95" s="299"/>
      <c r="ST95" s="299"/>
      <c r="SU95" s="299"/>
      <c r="SV95" s="299"/>
      <c r="SW95" s="299"/>
      <c r="SX95" s="299"/>
      <c r="SY95" s="299"/>
      <c r="SZ95" s="299"/>
      <c r="TA95" s="299"/>
      <c r="TB95" s="299"/>
      <c r="TC95" s="299"/>
      <c r="TD95" s="299"/>
      <c r="TE95" s="299"/>
      <c r="TF95" s="299"/>
      <c r="TG95" s="299"/>
      <c r="TH95" s="299"/>
      <c r="TI95" s="299"/>
      <c r="TJ95" s="299"/>
      <c r="TK95" s="299"/>
      <c r="TL95" s="299"/>
      <c r="TM95" s="299"/>
      <c r="TN95" s="299"/>
      <c r="TO95" s="299"/>
      <c r="TP95" s="299"/>
      <c r="TQ95" s="299"/>
      <c r="TR95" s="299"/>
      <c r="TS95" s="299"/>
      <c r="TT95" s="299"/>
      <c r="TU95" s="299"/>
      <c r="TV95" s="299"/>
      <c r="TW95" s="299"/>
      <c r="TX95" s="299"/>
      <c r="TY95" s="299"/>
      <c r="TZ95" s="299"/>
      <c r="UA95" s="299"/>
      <c r="UB95" s="299"/>
      <c r="UC95" s="299"/>
      <c r="UD95" s="299"/>
      <c r="UE95" s="299"/>
      <c r="UF95" s="299"/>
      <c r="UG95" s="299"/>
      <c r="UH95" s="299"/>
      <c r="UI95" s="299"/>
      <c r="UJ95" s="299"/>
      <c r="UK95" s="299"/>
      <c r="UL95" s="299"/>
      <c r="UM95" s="299"/>
      <c r="UN95" s="299"/>
      <c r="UO95" s="299"/>
      <c r="UP95" s="299"/>
      <c r="UQ95" s="299"/>
      <c r="UR95" s="299"/>
      <c r="US95" s="299"/>
      <c r="UT95" s="299"/>
      <c r="UU95" s="299"/>
      <c r="UV95" s="299"/>
      <c r="UW95" s="299"/>
      <c r="UX95" s="299"/>
      <c r="UY95" s="299"/>
      <c r="UZ95" s="299"/>
      <c r="VA95" s="299"/>
      <c r="VB95" s="299"/>
      <c r="VC95" s="299"/>
      <c r="VD95" s="299"/>
      <c r="VE95" s="299"/>
      <c r="VF95" s="299"/>
      <c r="VG95" s="299"/>
      <c r="VH95" s="299"/>
      <c r="VI95" s="299"/>
      <c r="VJ95" s="299"/>
      <c r="VK95" s="299"/>
      <c r="VL95" s="299"/>
      <c r="VM95" s="299"/>
      <c r="VN95" s="299"/>
      <c r="VO95" s="299"/>
      <c r="VP95" s="299"/>
      <c r="VQ95" s="299"/>
      <c r="VR95" s="299"/>
      <c r="VS95" s="299"/>
      <c r="VT95" s="299"/>
      <c r="VU95" s="299"/>
      <c r="VV95" s="299"/>
      <c r="VW95" s="299"/>
      <c r="VX95" s="299"/>
      <c r="VY95" s="299"/>
      <c r="VZ95" s="299"/>
      <c r="WA95" s="299"/>
      <c r="WB95" s="299"/>
      <c r="WC95" s="299"/>
      <c r="WD95" s="299"/>
      <c r="WE95" s="299"/>
      <c r="WF95" s="299"/>
      <c r="WG95" s="299"/>
      <c r="WH95" s="299"/>
      <c r="WI95" s="299"/>
      <c r="WJ95" s="299"/>
      <c r="WK95" s="299"/>
      <c r="WL95" s="299"/>
      <c r="WM95" s="299"/>
      <c r="WN95" s="299"/>
      <c r="WO95" s="299"/>
      <c r="WP95" s="299"/>
      <c r="WQ95" s="299"/>
      <c r="WR95" s="299"/>
      <c r="WS95" s="299"/>
      <c r="WT95" s="299"/>
      <c r="WU95" s="299"/>
      <c r="WV95" s="299"/>
      <c r="WW95" s="299"/>
      <c r="WX95" s="299"/>
      <c r="WY95" s="299"/>
      <c r="WZ95" s="299"/>
      <c r="XA95" s="299"/>
      <c r="XB95" s="299"/>
      <c r="XC95" s="299"/>
      <c r="XD95" s="299"/>
      <c r="XE95" s="299"/>
      <c r="XF95" s="299"/>
      <c r="XG95" s="299"/>
      <c r="XH95" s="299"/>
      <c r="XI95" s="299"/>
      <c r="XJ95" s="299"/>
      <c r="XK95" s="299"/>
      <c r="XL95" s="299"/>
      <c r="XM95" s="299"/>
      <c r="XN95" s="299"/>
      <c r="XO95" s="299"/>
      <c r="XP95" s="299"/>
      <c r="XQ95" s="299"/>
      <c r="XR95" s="299"/>
      <c r="XS95" s="299"/>
      <c r="XT95" s="299"/>
      <c r="XU95" s="299"/>
      <c r="XV95" s="299"/>
      <c r="XW95" s="299"/>
      <c r="XX95" s="299"/>
      <c r="XY95" s="299"/>
      <c r="XZ95" s="299"/>
      <c r="YA95" s="299"/>
      <c r="YB95" s="299"/>
      <c r="YC95" s="299"/>
      <c r="YD95" s="299"/>
      <c r="YE95" s="299"/>
      <c r="YF95" s="299"/>
      <c r="YG95" s="299"/>
      <c r="YH95" s="299"/>
      <c r="YI95" s="299"/>
      <c r="YJ95" s="299"/>
      <c r="YK95" s="299"/>
      <c r="YL95" s="299"/>
      <c r="YM95" s="299"/>
      <c r="YN95" s="299"/>
      <c r="YO95" s="299"/>
      <c r="YP95" s="299"/>
      <c r="YQ95" s="299"/>
      <c r="YR95" s="299"/>
      <c r="YS95" s="299"/>
      <c r="YT95" s="299"/>
      <c r="YU95" s="299"/>
      <c r="YV95" s="299"/>
      <c r="YW95" s="299"/>
      <c r="YX95" s="299"/>
      <c r="YY95" s="299"/>
      <c r="YZ95" s="299"/>
      <c r="ZA95" s="299"/>
      <c r="ZB95" s="299"/>
      <c r="ZC95" s="299"/>
      <c r="ZD95" s="299"/>
      <c r="ZE95" s="299"/>
      <c r="ZF95" s="299"/>
      <c r="ZG95" s="299"/>
      <c r="ZH95" s="299"/>
      <c r="ZI95" s="299"/>
      <c r="ZJ95" s="299"/>
      <c r="ZK95" s="299"/>
      <c r="ZL95" s="299"/>
      <c r="ZM95" s="299"/>
      <c r="ZN95" s="299"/>
      <c r="ZO95" s="299"/>
      <c r="ZP95" s="299"/>
      <c r="ZQ95" s="299"/>
      <c r="ZR95" s="299"/>
      <c r="ZS95" s="299"/>
      <c r="ZT95" s="299"/>
      <c r="ZU95" s="299"/>
      <c r="ZV95" s="299"/>
      <c r="ZW95" s="299"/>
      <c r="ZX95" s="299"/>
      <c r="ZY95" s="299"/>
      <c r="ZZ95" s="299"/>
      <c r="AAA95" s="299"/>
      <c r="AAB95" s="299"/>
      <c r="AAC95" s="299"/>
      <c r="AAD95" s="299"/>
      <c r="AAE95" s="299"/>
      <c r="AAF95" s="299"/>
      <c r="AAG95" s="299"/>
      <c r="AAH95" s="299"/>
      <c r="AAI95" s="299"/>
      <c r="AAJ95" s="299"/>
      <c r="AAK95" s="299"/>
      <c r="AAL95" s="299"/>
      <c r="AAM95" s="299"/>
      <c r="AAN95" s="299"/>
      <c r="AAO95" s="299"/>
      <c r="AAP95" s="299"/>
      <c r="AAQ95" s="299"/>
      <c r="AAR95" s="299"/>
      <c r="AAS95" s="299"/>
      <c r="AAT95" s="299"/>
      <c r="AAU95" s="299"/>
      <c r="AAV95" s="299"/>
      <c r="AAW95" s="299"/>
      <c r="AAX95" s="299"/>
      <c r="AAY95" s="299"/>
      <c r="AAZ95" s="299"/>
      <c r="ABA95" s="299"/>
      <c r="ABB95" s="299"/>
      <c r="ABC95" s="299"/>
      <c r="ABD95" s="299"/>
      <c r="ABE95" s="299"/>
      <c r="ABF95" s="299"/>
      <c r="ABG95" s="299"/>
      <c r="ABH95" s="299"/>
      <c r="ABI95" s="299"/>
      <c r="ABJ95" s="299"/>
      <c r="ABK95" s="299"/>
      <c r="ABL95" s="299"/>
      <c r="ABM95" s="299"/>
      <c r="ABN95" s="299"/>
      <c r="ABO95" s="299"/>
      <c r="ABP95" s="299"/>
      <c r="ABQ95" s="299"/>
      <c r="ABR95" s="299"/>
      <c r="ABS95" s="299"/>
      <c r="ABT95" s="299"/>
      <c r="ABU95" s="299"/>
      <c r="ABV95" s="299"/>
      <c r="ABW95" s="299"/>
      <c r="ABX95" s="299"/>
      <c r="ABY95" s="299"/>
      <c r="ABZ95" s="299"/>
      <c r="ACA95" s="299"/>
      <c r="ACB95" s="299"/>
      <c r="ACC95" s="299"/>
      <c r="ACD95" s="299"/>
      <c r="ACE95" s="299"/>
      <c r="ACF95" s="299"/>
      <c r="ACG95" s="299"/>
      <c r="ACH95" s="299"/>
      <c r="ACI95" s="299"/>
      <c r="ACJ95" s="299"/>
      <c r="ACK95" s="299"/>
      <c r="ACL95" s="299"/>
      <c r="ACM95" s="299"/>
      <c r="ACN95" s="299"/>
      <c r="ACO95" s="299"/>
      <c r="ACP95" s="299"/>
      <c r="ACQ95" s="299"/>
      <c r="ACR95" s="299"/>
      <c r="ACS95" s="299"/>
      <c r="ACT95" s="299"/>
      <c r="ACU95" s="299"/>
      <c r="ACV95" s="299"/>
      <c r="ACW95" s="299"/>
      <c r="ACX95" s="299"/>
      <c r="ACY95" s="299"/>
      <c r="ACZ95" s="299"/>
      <c r="ADA95" s="299"/>
      <c r="ADB95" s="299"/>
      <c r="ADC95" s="299"/>
      <c r="ADD95" s="299"/>
      <c r="ADE95" s="299"/>
      <c r="ADF95" s="299"/>
      <c r="ADG95" s="299"/>
      <c r="ADH95" s="299"/>
      <c r="ADI95" s="299"/>
      <c r="ADJ95" s="299"/>
      <c r="ADK95" s="299"/>
      <c r="ADL95" s="299"/>
      <c r="ADM95" s="299"/>
      <c r="ADN95" s="299"/>
      <c r="ADO95" s="299"/>
      <c r="ADP95" s="299"/>
      <c r="ADQ95" s="299"/>
      <c r="ADR95" s="299"/>
      <c r="ADS95" s="299"/>
      <c r="ADT95" s="299"/>
      <c r="ADU95" s="299"/>
      <c r="ADV95" s="299"/>
      <c r="ADW95" s="299"/>
      <c r="ADX95" s="299"/>
      <c r="ADY95" s="299"/>
      <c r="ADZ95" s="299"/>
      <c r="AEA95" s="299"/>
      <c r="AEB95" s="299"/>
      <c r="AEC95" s="299"/>
      <c r="AED95" s="299"/>
      <c r="AEE95" s="299"/>
      <c r="AEF95" s="299"/>
      <c r="AEG95" s="299"/>
      <c r="AEH95" s="299"/>
      <c r="AEI95" s="299"/>
      <c r="AEJ95" s="299"/>
      <c r="AEK95" s="299"/>
      <c r="AEL95" s="299"/>
      <c r="AEM95" s="299"/>
      <c r="AEN95" s="299"/>
      <c r="AEO95" s="299"/>
      <c r="AEP95" s="299"/>
      <c r="AEQ95" s="299"/>
      <c r="AER95" s="299"/>
      <c r="AES95" s="299"/>
      <c r="AET95" s="299"/>
      <c r="AEU95" s="299"/>
      <c r="AEV95" s="299"/>
      <c r="AEW95" s="299"/>
      <c r="AEX95" s="299"/>
      <c r="AEY95" s="299"/>
      <c r="AEZ95" s="299"/>
      <c r="AFA95" s="299"/>
      <c r="AFB95" s="299"/>
      <c r="AFC95" s="299"/>
      <c r="AFD95" s="299"/>
      <c r="AFE95" s="299"/>
      <c r="AFF95" s="299"/>
      <c r="AFG95" s="299"/>
      <c r="AFH95" s="299"/>
      <c r="AFI95" s="299"/>
      <c r="AFJ95" s="299"/>
      <c r="AFK95" s="299"/>
      <c r="AFL95" s="299"/>
      <c r="AFM95" s="299"/>
      <c r="AFN95" s="299"/>
      <c r="AFO95" s="299"/>
      <c r="AFP95" s="299"/>
      <c r="AFQ95" s="299"/>
      <c r="AFR95" s="299"/>
      <c r="AFS95" s="299"/>
      <c r="AFT95" s="299"/>
      <c r="AFU95" s="299"/>
      <c r="AFV95" s="299"/>
      <c r="AFW95" s="299"/>
      <c r="AFX95" s="299"/>
      <c r="AFY95" s="299"/>
      <c r="AFZ95" s="299"/>
      <c r="AGA95" s="299"/>
      <c r="AGB95" s="299"/>
      <c r="AGC95" s="299"/>
      <c r="AGD95" s="299"/>
      <c r="AGE95" s="299"/>
      <c r="AGF95" s="299"/>
      <c r="AGG95" s="299"/>
      <c r="AGH95" s="299"/>
      <c r="AGI95" s="299"/>
      <c r="AGJ95" s="299"/>
      <c r="AGK95" s="299"/>
      <c r="AGL95" s="299"/>
      <c r="AGM95" s="299"/>
      <c r="AGN95" s="299"/>
      <c r="AGO95" s="299"/>
      <c r="AGP95" s="299"/>
      <c r="AGQ95" s="299"/>
      <c r="AGR95" s="299"/>
      <c r="AGS95" s="299"/>
      <c r="AGT95" s="299"/>
      <c r="AGU95" s="299"/>
      <c r="AGV95" s="299"/>
      <c r="AGW95" s="299"/>
      <c r="AGX95" s="299"/>
      <c r="AGY95" s="299"/>
      <c r="AGZ95" s="299"/>
      <c r="AHA95" s="299"/>
      <c r="AHB95" s="299"/>
      <c r="AHC95" s="299"/>
      <c r="AHD95" s="299"/>
      <c r="AHE95" s="299"/>
      <c r="AHF95" s="299"/>
      <c r="AHG95" s="299"/>
      <c r="AHH95" s="299"/>
      <c r="AHI95" s="299"/>
      <c r="AHJ95" s="299"/>
      <c r="AHK95" s="299"/>
      <c r="AHL95" s="299"/>
      <c r="AHM95" s="299"/>
      <c r="AHN95" s="299"/>
      <c r="AHO95" s="299"/>
      <c r="AHP95" s="299"/>
      <c r="AHQ95" s="299"/>
      <c r="AHR95" s="299"/>
      <c r="AHS95" s="299"/>
      <c r="AHT95" s="299"/>
      <c r="AHU95" s="299"/>
      <c r="AHV95" s="299"/>
      <c r="AHW95" s="299"/>
      <c r="AHX95" s="299"/>
      <c r="AHY95" s="299"/>
      <c r="AHZ95" s="299"/>
      <c r="AIA95" s="299"/>
      <c r="AIB95" s="299"/>
      <c r="AIC95" s="299"/>
      <c r="AID95" s="299"/>
      <c r="AIE95" s="299"/>
      <c r="AIF95" s="299"/>
      <c r="AIG95" s="299"/>
      <c r="AIH95" s="299"/>
      <c r="AII95" s="299"/>
      <c r="AIJ95" s="299"/>
      <c r="AIK95" s="299"/>
      <c r="AIL95" s="299"/>
      <c r="AIM95" s="299"/>
      <c r="AIN95" s="299"/>
      <c r="AIO95" s="299"/>
      <c r="AIP95" s="299"/>
      <c r="AIQ95" s="299"/>
      <c r="AIR95" s="299"/>
      <c r="AIS95" s="299"/>
      <c r="AIT95" s="299"/>
      <c r="AIU95" s="299"/>
      <c r="AIV95" s="299"/>
      <c r="AIW95" s="299"/>
      <c r="AIX95" s="299"/>
      <c r="AIY95" s="299"/>
      <c r="AIZ95" s="299"/>
    </row>
    <row r="96" spans="1:936" s="295" customFormat="1" ht="91.5" customHeight="1" outlineLevel="1" x14ac:dyDescent="0.25">
      <c r="A96" s="152">
        <v>61</v>
      </c>
      <c r="B96" s="182" t="s">
        <v>194</v>
      </c>
      <c r="C96" s="182" t="s">
        <v>195</v>
      </c>
      <c r="D96" s="182" t="s">
        <v>196</v>
      </c>
      <c r="E96" s="182" t="s">
        <v>57</v>
      </c>
      <c r="F96" s="182"/>
      <c r="G96" s="182"/>
      <c r="H96" s="182"/>
      <c r="I96" s="182"/>
      <c r="J96" s="182"/>
      <c r="K96" s="35" t="s">
        <v>371</v>
      </c>
      <c r="L96" s="182" t="s">
        <v>197</v>
      </c>
      <c r="M96" s="182" t="s">
        <v>57</v>
      </c>
      <c r="N96" s="26">
        <v>10000000</v>
      </c>
      <c r="O96" s="26">
        <v>10000000</v>
      </c>
      <c r="P96" s="29" t="s">
        <v>198</v>
      </c>
      <c r="Q96" s="26">
        <v>2553676.86</v>
      </c>
      <c r="R96" s="26">
        <f>3533579.15874841+18816925/512.41+16022937.4/426.85+37537.63+37130+36723</f>
        <v>3719229.8188604596</v>
      </c>
      <c r="S96" s="166">
        <f t="shared" si="6"/>
        <v>7446323.1400000006</v>
      </c>
      <c r="T96" s="114" t="s">
        <v>199</v>
      </c>
      <c r="U96" s="14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  <c r="IR96" s="15"/>
      <c r="IS96" s="15"/>
      <c r="IT96" s="15"/>
      <c r="IU96" s="15"/>
      <c r="IV96" s="15"/>
      <c r="IW96" s="15"/>
      <c r="IX96" s="15"/>
      <c r="IY96" s="15"/>
      <c r="IZ96" s="15"/>
      <c r="JA96" s="15"/>
      <c r="JB96" s="15"/>
      <c r="JC96" s="15"/>
      <c r="JD96" s="15"/>
      <c r="JE96" s="15"/>
      <c r="JF96" s="15"/>
      <c r="JG96" s="15"/>
      <c r="JH96" s="15"/>
      <c r="JI96" s="15"/>
      <c r="JJ96" s="15"/>
      <c r="JK96" s="15"/>
      <c r="JL96" s="15"/>
      <c r="JM96" s="15"/>
      <c r="JN96" s="15"/>
      <c r="JO96" s="15"/>
      <c r="JP96" s="15"/>
      <c r="JQ96" s="15"/>
      <c r="JR96" s="15"/>
      <c r="JS96" s="15"/>
      <c r="JT96" s="15"/>
      <c r="JU96" s="15"/>
      <c r="JV96" s="15"/>
      <c r="JW96" s="15"/>
      <c r="JX96" s="15"/>
      <c r="JY96" s="15"/>
      <c r="JZ96" s="15"/>
      <c r="KA96" s="15"/>
      <c r="KB96" s="15"/>
      <c r="KC96" s="15"/>
      <c r="KD96" s="15"/>
      <c r="KE96" s="15"/>
      <c r="KF96" s="15"/>
      <c r="KG96" s="15"/>
      <c r="KH96" s="15"/>
      <c r="KI96" s="15"/>
      <c r="KJ96" s="15"/>
      <c r="KK96" s="15"/>
      <c r="KL96" s="15"/>
      <c r="KM96" s="15"/>
      <c r="KN96" s="15"/>
      <c r="KO96" s="15"/>
      <c r="KP96" s="15"/>
      <c r="KQ96" s="15"/>
      <c r="KR96" s="15"/>
      <c r="KS96" s="15"/>
      <c r="KT96" s="15"/>
      <c r="KU96" s="15"/>
      <c r="KV96" s="15"/>
      <c r="KW96" s="15"/>
      <c r="KX96" s="15"/>
      <c r="KY96" s="15"/>
      <c r="KZ96" s="15"/>
      <c r="LA96" s="15"/>
      <c r="LB96" s="15"/>
      <c r="LC96" s="15"/>
      <c r="LD96" s="15"/>
      <c r="LE96" s="15"/>
      <c r="LF96" s="15"/>
      <c r="LG96" s="15"/>
      <c r="LH96" s="15"/>
      <c r="LI96" s="15"/>
      <c r="LJ96" s="15"/>
      <c r="LK96" s="15"/>
      <c r="LL96" s="15"/>
      <c r="LM96" s="15"/>
      <c r="LN96" s="15"/>
      <c r="LO96" s="15"/>
      <c r="LP96" s="15"/>
      <c r="LQ96" s="15"/>
      <c r="LR96" s="15"/>
      <c r="LS96" s="15"/>
      <c r="LT96" s="15"/>
      <c r="LU96" s="15"/>
      <c r="LV96" s="15"/>
      <c r="LW96" s="15"/>
      <c r="LX96" s="15"/>
      <c r="LY96" s="15"/>
      <c r="LZ96" s="15"/>
      <c r="MA96" s="15"/>
      <c r="MB96" s="15"/>
      <c r="MC96" s="15"/>
      <c r="MD96" s="15"/>
      <c r="ME96" s="15"/>
      <c r="MF96" s="15"/>
      <c r="MG96" s="15"/>
      <c r="MH96" s="15"/>
      <c r="MI96" s="15"/>
      <c r="MJ96" s="15"/>
      <c r="MK96" s="15"/>
      <c r="ML96" s="15"/>
      <c r="MM96" s="15"/>
      <c r="MN96" s="15"/>
      <c r="MO96" s="15"/>
      <c r="MP96" s="15"/>
      <c r="MQ96" s="15"/>
      <c r="MR96" s="15"/>
      <c r="MS96" s="15"/>
      <c r="MT96" s="15"/>
      <c r="MU96" s="15"/>
      <c r="MV96" s="15"/>
      <c r="MW96" s="15"/>
      <c r="MX96" s="15"/>
      <c r="MY96" s="15"/>
      <c r="MZ96" s="15"/>
      <c r="NA96" s="15"/>
      <c r="NB96" s="15"/>
      <c r="NC96" s="15"/>
      <c r="ND96" s="15"/>
      <c r="NE96" s="15"/>
      <c r="NF96" s="15"/>
      <c r="NG96" s="15"/>
      <c r="NH96" s="15"/>
      <c r="NI96" s="15"/>
      <c r="NJ96" s="15"/>
      <c r="NK96" s="15"/>
      <c r="NL96" s="15"/>
      <c r="NM96" s="15"/>
      <c r="NN96" s="15"/>
      <c r="NO96" s="15"/>
      <c r="NP96" s="15"/>
      <c r="NQ96" s="15"/>
      <c r="NR96" s="15"/>
      <c r="NS96" s="15"/>
      <c r="NT96" s="15"/>
      <c r="NU96" s="15"/>
      <c r="NV96" s="15"/>
      <c r="NW96" s="15"/>
      <c r="NX96" s="15"/>
      <c r="NY96" s="15"/>
      <c r="NZ96" s="15"/>
      <c r="OA96" s="15"/>
      <c r="OB96" s="15"/>
      <c r="OC96" s="15"/>
      <c r="OD96" s="15"/>
      <c r="OE96" s="15"/>
      <c r="OF96" s="15"/>
      <c r="OG96" s="15"/>
      <c r="OH96" s="15"/>
      <c r="OI96" s="15"/>
      <c r="OJ96" s="15"/>
      <c r="OK96" s="15"/>
      <c r="OL96" s="15"/>
      <c r="OM96" s="15"/>
      <c r="ON96" s="15"/>
      <c r="OO96" s="15"/>
      <c r="OP96" s="15"/>
      <c r="OQ96" s="15"/>
      <c r="OR96" s="15"/>
      <c r="OS96" s="15"/>
      <c r="OT96" s="15"/>
      <c r="OU96" s="15"/>
      <c r="OV96" s="15"/>
      <c r="OW96" s="15"/>
      <c r="OX96" s="15"/>
      <c r="OY96" s="15"/>
      <c r="OZ96" s="15"/>
      <c r="PA96" s="15"/>
      <c r="PB96" s="15"/>
      <c r="PC96" s="15"/>
      <c r="PD96" s="15"/>
      <c r="PE96" s="15"/>
      <c r="PF96" s="15"/>
      <c r="PG96" s="15"/>
      <c r="PH96" s="15"/>
      <c r="PI96" s="15"/>
      <c r="PJ96" s="15"/>
      <c r="PK96" s="15"/>
      <c r="PL96" s="15"/>
      <c r="PM96" s="15"/>
      <c r="PN96" s="15"/>
      <c r="PO96" s="15"/>
      <c r="PP96" s="15"/>
      <c r="PQ96" s="15"/>
      <c r="PR96" s="15"/>
      <c r="PS96" s="15"/>
      <c r="PT96" s="15"/>
      <c r="PU96" s="15"/>
      <c r="PV96" s="15"/>
      <c r="PW96" s="15"/>
      <c r="PX96" s="15"/>
      <c r="PY96" s="15"/>
      <c r="PZ96" s="15"/>
      <c r="QA96" s="15"/>
      <c r="QB96" s="15"/>
      <c r="QC96" s="15"/>
      <c r="QD96" s="15"/>
      <c r="QE96" s="15"/>
      <c r="QF96" s="15"/>
      <c r="QG96" s="15"/>
      <c r="QH96" s="15"/>
      <c r="QI96" s="15"/>
      <c r="QJ96" s="15"/>
      <c r="QK96" s="15"/>
      <c r="QL96" s="15"/>
      <c r="QM96" s="15"/>
      <c r="QN96" s="15"/>
      <c r="QO96" s="15"/>
      <c r="QP96" s="15"/>
      <c r="QQ96" s="15"/>
      <c r="QR96" s="15"/>
      <c r="QS96" s="15"/>
      <c r="QT96" s="15"/>
      <c r="QU96" s="15"/>
      <c r="QV96" s="15"/>
      <c r="QW96" s="15"/>
      <c r="QX96" s="15"/>
      <c r="QY96" s="15"/>
      <c r="QZ96" s="15"/>
      <c r="RA96" s="15"/>
      <c r="RB96" s="15"/>
      <c r="RC96" s="15"/>
      <c r="RD96" s="15"/>
      <c r="RE96" s="15"/>
      <c r="RF96" s="15"/>
      <c r="RG96" s="15"/>
      <c r="RH96" s="15"/>
      <c r="RI96" s="15"/>
      <c r="RJ96" s="15"/>
      <c r="RK96" s="15"/>
      <c r="RL96" s="15"/>
      <c r="RM96" s="15"/>
      <c r="RN96" s="15"/>
      <c r="RO96" s="15"/>
      <c r="RP96" s="15"/>
      <c r="RQ96" s="15"/>
      <c r="RR96" s="15"/>
      <c r="RS96" s="15"/>
      <c r="RT96" s="15"/>
      <c r="RU96" s="15"/>
      <c r="RV96" s="15"/>
      <c r="RW96" s="15"/>
      <c r="RX96" s="15"/>
      <c r="RY96" s="15"/>
      <c r="RZ96" s="15"/>
      <c r="SA96" s="15"/>
      <c r="SB96" s="15"/>
      <c r="SC96" s="15"/>
      <c r="SD96" s="15"/>
      <c r="SE96" s="15"/>
      <c r="SF96" s="15"/>
      <c r="SG96" s="15"/>
      <c r="SH96" s="15"/>
      <c r="SI96" s="15"/>
      <c r="SJ96" s="15"/>
      <c r="SK96" s="15"/>
      <c r="SL96" s="15"/>
      <c r="SM96" s="15"/>
      <c r="SN96" s="15"/>
      <c r="SO96" s="15"/>
      <c r="SP96" s="15"/>
      <c r="SQ96" s="15"/>
      <c r="SR96" s="15"/>
      <c r="SS96" s="15"/>
      <c r="ST96" s="15"/>
      <c r="SU96" s="15"/>
      <c r="SV96" s="15"/>
      <c r="SW96" s="15"/>
      <c r="SX96" s="15"/>
      <c r="SY96" s="15"/>
      <c r="SZ96" s="15"/>
      <c r="TA96" s="15"/>
      <c r="TB96" s="15"/>
      <c r="TC96" s="15"/>
      <c r="TD96" s="15"/>
      <c r="TE96" s="15"/>
      <c r="TF96" s="15"/>
      <c r="TG96" s="15"/>
      <c r="TH96" s="15"/>
      <c r="TI96" s="15"/>
      <c r="TJ96" s="15"/>
      <c r="TK96" s="15"/>
      <c r="TL96" s="15"/>
      <c r="TM96" s="15"/>
      <c r="TN96" s="15"/>
      <c r="TO96" s="15"/>
      <c r="TP96" s="15"/>
      <c r="TQ96" s="15"/>
      <c r="TR96" s="15"/>
      <c r="TS96" s="15"/>
      <c r="TT96" s="15"/>
      <c r="TU96" s="15"/>
      <c r="TV96" s="15"/>
      <c r="TW96" s="15"/>
      <c r="TX96" s="15"/>
      <c r="TY96" s="15"/>
      <c r="TZ96" s="15"/>
      <c r="UA96" s="15"/>
      <c r="UB96" s="15"/>
      <c r="UC96" s="15"/>
      <c r="UD96" s="15"/>
      <c r="UE96" s="15"/>
      <c r="UF96" s="15"/>
      <c r="UG96" s="15"/>
      <c r="UH96" s="15"/>
      <c r="UI96" s="15"/>
      <c r="UJ96" s="15"/>
      <c r="UK96" s="15"/>
      <c r="UL96" s="15"/>
      <c r="UM96" s="15"/>
      <c r="UN96" s="15"/>
      <c r="UO96" s="15"/>
      <c r="UP96" s="15"/>
      <c r="UQ96" s="15"/>
      <c r="UR96" s="15"/>
      <c r="US96" s="15"/>
      <c r="UT96" s="15"/>
      <c r="UU96" s="15"/>
      <c r="UV96" s="15"/>
      <c r="UW96" s="15"/>
      <c r="UX96" s="15"/>
      <c r="UY96" s="15"/>
      <c r="UZ96" s="15"/>
      <c r="VA96" s="15"/>
      <c r="VB96" s="15"/>
      <c r="VC96" s="15"/>
      <c r="VD96" s="15"/>
      <c r="VE96" s="15"/>
      <c r="VF96" s="15"/>
      <c r="VG96" s="15"/>
      <c r="VH96" s="15"/>
      <c r="VI96" s="15"/>
      <c r="VJ96" s="15"/>
      <c r="VK96" s="15"/>
      <c r="VL96" s="15"/>
      <c r="VM96" s="15"/>
      <c r="VN96" s="15"/>
      <c r="VO96" s="15"/>
      <c r="VP96" s="15"/>
      <c r="VQ96" s="15"/>
      <c r="VR96" s="15"/>
      <c r="VS96" s="15"/>
      <c r="VT96" s="15"/>
      <c r="VU96" s="15"/>
      <c r="VV96" s="15"/>
      <c r="VW96" s="15"/>
      <c r="VX96" s="15"/>
      <c r="VY96" s="15"/>
      <c r="VZ96" s="15"/>
      <c r="WA96" s="15"/>
      <c r="WB96" s="15"/>
      <c r="WC96" s="15"/>
      <c r="WD96" s="15"/>
      <c r="WE96" s="15"/>
      <c r="WF96" s="15"/>
      <c r="WG96" s="15"/>
      <c r="WH96" s="15"/>
      <c r="WI96" s="15"/>
      <c r="WJ96" s="15"/>
      <c r="WK96" s="15"/>
      <c r="WL96" s="15"/>
      <c r="WM96" s="15"/>
      <c r="WN96" s="15"/>
      <c r="WO96" s="15"/>
      <c r="WP96" s="15"/>
      <c r="WQ96" s="15"/>
      <c r="WR96" s="15"/>
      <c r="WS96" s="15"/>
      <c r="WT96" s="15"/>
      <c r="WU96" s="15"/>
      <c r="WV96" s="15"/>
      <c r="WW96" s="15"/>
      <c r="WX96" s="15"/>
      <c r="WY96" s="15"/>
      <c r="WZ96" s="15"/>
      <c r="XA96" s="15"/>
      <c r="XB96" s="15"/>
      <c r="XC96" s="15"/>
      <c r="XD96" s="15"/>
      <c r="XE96" s="15"/>
      <c r="XF96" s="15"/>
      <c r="XG96" s="15"/>
      <c r="XH96" s="15"/>
      <c r="XI96" s="15"/>
      <c r="XJ96" s="15"/>
      <c r="XK96" s="15"/>
      <c r="XL96" s="15"/>
      <c r="XM96" s="15"/>
      <c r="XN96" s="15"/>
      <c r="XO96" s="15"/>
      <c r="XP96" s="15"/>
      <c r="XQ96" s="15"/>
      <c r="XR96" s="15"/>
      <c r="XS96" s="15"/>
      <c r="XT96" s="15"/>
      <c r="XU96" s="15"/>
      <c r="XV96" s="15"/>
      <c r="XW96" s="15"/>
      <c r="XX96" s="15"/>
      <c r="XY96" s="15"/>
      <c r="XZ96" s="15"/>
      <c r="YA96" s="15"/>
      <c r="YB96" s="15"/>
      <c r="YC96" s="15"/>
      <c r="YD96" s="15"/>
      <c r="YE96" s="15"/>
      <c r="YF96" s="15"/>
      <c r="YG96" s="15"/>
      <c r="YH96" s="15"/>
      <c r="YI96" s="15"/>
      <c r="YJ96" s="15"/>
      <c r="YK96" s="15"/>
      <c r="YL96" s="15"/>
      <c r="YM96" s="15"/>
      <c r="YN96" s="15"/>
      <c r="YO96" s="15"/>
      <c r="YP96" s="15"/>
      <c r="YQ96" s="15"/>
      <c r="YR96" s="15"/>
      <c r="YS96" s="15"/>
      <c r="YT96" s="15"/>
      <c r="YU96" s="15"/>
      <c r="YV96" s="15"/>
      <c r="YW96" s="15"/>
      <c r="YX96" s="15"/>
      <c r="YY96" s="15"/>
      <c r="YZ96" s="15"/>
      <c r="ZA96" s="15"/>
      <c r="ZB96" s="15"/>
      <c r="ZC96" s="15"/>
      <c r="ZD96" s="15"/>
      <c r="ZE96" s="15"/>
      <c r="ZF96" s="15"/>
      <c r="ZG96" s="15"/>
      <c r="ZH96" s="15"/>
      <c r="ZI96" s="15"/>
      <c r="ZJ96" s="15"/>
      <c r="ZK96" s="15"/>
      <c r="ZL96" s="15"/>
      <c r="ZM96" s="15"/>
      <c r="ZN96" s="15"/>
      <c r="ZO96" s="15"/>
      <c r="ZP96" s="15"/>
      <c r="ZQ96" s="15"/>
      <c r="ZR96" s="15"/>
      <c r="ZS96" s="15"/>
      <c r="ZT96" s="15"/>
      <c r="ZU96" s="15"/>
      <c r="ZV96" s="15"/>
      <c r="ZW96" s="15"/>
      <c r="ZX96" s="15"/>
      <c r="ZY96" s="15"/>
      <c r="ZZ96" s="15"/>
      <c r="AAA96" s="15"/>
      <c r="AAB96" s="15"/>
      <c r="AAC96" s="15"/>
      <c r="AAD96" s="15"/>
      <c r="AAE96" s="15"/>
      <c r="AAF96" s="15"/>
      <c r="AAG96" s="15"/>
      <c r="AAH96" s="15"/>
      <c r="AAI96" s="15"/>
      <c r="AAJ96" s="15"/>
      <c r="AAK96" s="15"/>
      <c r="AAL96" s="15"/>
      <c r="AAM96" s="15"/>
      <c r="AAN96" s="15"/>
      <c r="AAO96" s="15"/>
      <c r="AAP96" s="15"/>
      <c r="AAQ96" s="15"/>
      <c r="AAR96" s="15"/>
      <c r="AAS96" s="15"/>
      <c r="AAT96" s="15"/>
      <c r="AAU96" s="15"/>
      <c r="AAV96" s="15"/>
      <c r="AAW96" s="15"/>
      <c r="AAX96" s="15"/>
      <c r="AAY96" s="15"/>
      <c r="AAZ96" s="15"/>
      <c r="ABA96" s="15"/>
      <c r="ABB96" s="15"/>
      <c r="ABC96" s="15"/>
      <c r="ABD96" s="15"/>
      <c r="ABE96" s="15"/>
      <c r="ABF96" s="15"/>
      <c r="ABG96" s="15"/>
      <c r="ABH96" s="15"/>
      <c r="ABI96" s="15"/>
      <c r="ABJ96" s="15"/>
      <c r="ABK96" s="15"/>
      <c r="ABL96" s="15"/>
      <c r="ABM96" s="15"/>
      <c r="ABN96" s="15"/>
      <c r="ABO96" s="15"/>
      <c r="ABP96" s="15"/>
      <c r="ABQ96" s="15"/>
      <c r="ABR96" s="15"/>
      <c r="ABS96" s="15"/>
      <c r="ABT96" s="15"/>
      <c r="ABU96" s="15"/>
      <c r="ABV96" s="15"/>
      <c r="ABW96" s="15"/>
      <c r="ABX96" s="15"/>
      <c r="ABY96" s="15"/>
      <c r="ABZ96" s="15"/>
      <c r="ACA96" s="15"/>
      <c r="ACB96" s="15"/>
      <c r="ACC96" s="15"/>
      <c r="ACD96" s="15"/>
      <c r="ACE96" s="15"/>
      <c r="ACF96" s="15"/>
      <c r="ACG96" s="15"/>
      <c r="ACH96" s="15"/>
      <c r="ACI96" s="15"/>
      <c r="ACJ96" s="15"/>
      <c r="ACK96" s="15"/>
      <c r="ACL96" s="15"/>
      <c r="ACM96" s="15"/>
      <c r="ACN96" s="15"/>
      <c r="ACO96" s="15"/>
      <c r="ACP96" s="15"/>
      <c r="ACQ96" s="15"/>
      <c r="ACR96" s="15"/>
      <c r="ACS96" s="15"/>
      <c r="ACT96" s="15"/>
      <c r="ACU96" s="15"/>
      <c r="ACV96" s="15"/>
      <c r="ACW96" s="15"/>
      <c r="ACX96" s="15"/>
      <c r="ACY96" s="15"/>
      <c r="ACZ96" s="15"/>
      <c r="ADA96" s="15"/>
      <c r="ADB96" s="15"/>
      <c r="ADC96" s="15"/>
      <c r="ADD96" s="15"/>
      <c r="ADE96" s="15"/>
      <c r="ADF96" s="15"/>
      <c r="ADG96" s="15"/>
      <c r="ADH96" s="15"/>
      <c r="ADI96" s="15"/>
      <c r="ADJ96" s="15"/>
      <c r="ADK96" s="15"/>
      <c r="ADL96" s="15"/>
      <c r="ADM96" s="15"/>
      <c r="ADN96" s="15"/>
      <c r="ADO96" s="15"/>
      <c r="ADP96" s="15"/>
      <c r="ADQ96" s="15"/>
      <c r="ADR96" s="15"/>
      <c r="ADS96" s="15"/>
      <c r="ADT96" s="15"/>
      <c r="ADU96" s="15"/>
      <c r="ADV96" s="15"/>
      <c r="ADW96" s="15"/>
      <c r="ADX96" s="15"/>
      <c r="ADY96" s="15"/>
      <c r="ADZ96" s="15"/>
      <c r="AEA96" s="15"/>
      <c r="AEB96" s="15"/>
      <c r="AEC96" s="15"/>
      <c r="AED96" s="15"/>
      <c r="AEE96" s="15"/>
      <c r="AEF96" s="15"/>
      <c r="AEG96" s="15"/>
      <c r="AEH96" s="15"/>
      <c r="AEI96" s="15"/>
      <c r="AEJ96" s="15"/>
      <c r="AEK96" s="15"/>
      <c r="AEL96" s="15"/>
      <c r="AEM96" s="15"/>
      <c r="AEN96" s="15"/>
      <c r="AEO96" s="15"/>
      <c r="AEP96" s="15"/>
      <c r="AEQ96" s="15"/>
      <c r="AER96" s="15"/>
      <c r="AES96" s="15"/>
      <c r="AET96" s="15"/>
      <c r="AEU96" s="15"/>
      <c r="AEV96" s="15"/>
      <c r="AEW96" s="15"/>
      <c r="AEX96" s="15"/>
      <c r="AEY96" s="15"/>
      <c r="AEZ96" s="15"/>
      <c r="AFA96" s="15"/>
      <c r="AFB96" s="15"/>
      <c r="AFC96" s="15"/>
      <c r="AFD96" s="15"/>
      <c r="AFE96" s="15"/>
      <c r="AFF96" s="15"/>
      <c r="AFG96" s="15"/>
      <c r="AFH96" s="15"/>
      <c r="AFI96" s="15"/>
      <c r="AFJ96" s="15"/>
      <c r="AFK96" s="15"/>
      <c r="AFL96" s="15"/>
      <c r="AFM96" s="15"/>
      <c r="AFN96" s="15"/>
      <c r="AFO96" s="15"/>
      <c r="AFP96" s="15"/>
      <c r="AFQ96" s="15"/>
      <c r="AFR96" s="15"/>
      <c r="AFS96" s="15"/>
      <c r="AFT96" s="15"/>
      <c r="AFU96" s="15"/>
      <c r="AFV96" s="15"/>
      <c r="AFW96" s="15"/>
      <c r="AFX96" s="15"/>
      <c r="AFY96" s="15"/>
      <c r="AFZ96" s="15"/>
      <c r="AGA96" s="15"/>
      <c r="AGB96" s="15"/>
      <c r="AGC96" s="15"/>
      <c r="AGD96" s="15"/>
      <c r="AGE96" s="15"/>
      <c r="AGF96" s="15"/>
      <c r="AGG96" s="15"/>
      <c r="AGH96" s="15"/>
      <c r="AGI96" s="15"/>
      <c r="AGJ96" s="15"/>
      <c r="AGK96" s="15"/>
      <c r="AGL96" s="15"/>
      <c r="AGM96" s="15"/>
      <c r="AGN96" s="15"/>
      <c r="AGO96" s="15"/>
      <c r="AGP96" s="15"/>
      <c r="AGQ96" s="15"/>
      <c r="AGR96" s="15"/>
      <c r="AGS96" s="15"/>
      <c r="AGT96" s="15"/>
      <c r="AGU96" s="15"/>
      <c r="AGV96" s="15"/>
      <c r="AGW96" s="15"/>
      <c r="AGX96" s="15"/>
      <c r="AGY96" s="15"/>
      <c r="AGZ96" s="15"/>
      <c r="AHA96" s="15"/>
      <c r="AHB96" s="15"/>
      <c r="AHC96" s="15"/>
      <c r="AHD96" s="15"/>
      <c r="AHE96" s="15"/>
      <c r="AHF96" s="15"/>
      <c r="AHG96" s="15"/>
      <c r="AHH96" s="15"/>
      <c r="AHI96" s="15"/>
      <c r="AHJ96" s="15"/>
      <c r="AHK96" s="15"/>
      <c r="AHL96" s="15"/>
      <c r="AHM96" s="15"/>
      <c r="AHN96" s="15"/>
      <c r="AHO96" s="15"/>
      <c r="AHP96" s="15"/>
      <c r="AHQ96" s="15"/>
      <c r="AHR96" s="15"/>
      <c r="AHS96" s="15"/>
      <c r="AHT96" s="15"/>
      <c r="AHU96" s="15"/>
      <c r="AHV96" s="15"/>
      <c r="AHW96" s="15"/>
      <c r="AHX96" s="15"/>
      <c r="AHY96" s="15"/>
      <c r="AHZ96" s="15"/>
      <c r="AIA96" s="15"/>
      <c r="AIB96" s="15"/>
      <c r="AIC96" s="15"/>
      <c r="AID96" s="15"/>
      <c r="AIE96" s="15"/>
      <c r="AIF96" s="15"/>
      <c r="AIG96" s="15"/>
      <c r="AIH96" s="15"/>
      <c r="AII96" s="15"/>
      <c r="AIJ96" s="15"/>
      <c r="AIK96" s="15"/>
      <c r="AIL96" s="15"/>
      <c r="AIM96" s="15"/>
      <c r="AIN96" s="15"/>
      <c r="AIO96" s="15"/>
      <c r="AIP96" s="15"/>
      <c r="AIQ96" s="15"/>
      <c r="AIR96" s="15"/>
      <c r="AIS96" s="15"/>
      <c r="AIT96" s="15"/>
      <c r="AIU96" s="15"/>
      <c r="AIV96" s="15"/>
      <c r="AIW96" s="15"/>
      <c r="AIX96" s="15"/>
      <c r="AIY96" s="15"/>
      <c r="AIZ96" s="15"/>
    </row>
    <row r="97" spans="1:936" s="295" customFormat="1" ht="91.5" customHeight="1" outlineLevel="1" thickBot="1" x14ac:dyDescent="0.3">
      <c r="A97" s="152">
        <v>62</v>
      </c>
      <c r="B97" s="182" t="s">
        <v>194</v>
      </c>
      <c r="C97" s="182" t="s">
        <v>139</v>
      </c>
      <c r="D97" s="182" t="s">
        <v>196</v>
      </c>
      <c r="E97" s="182"/>
      <c r="F97" s="182"/>
      <c r="G97" s="182"/>
      <c r="H97" s="182"/>
      <c r="I97" s="182"/>
      <c r="J97" s="182"/>
      <c r="K97" s="35" t="s">
        <v>372</v>
      </c>
      <c r="L97" s="182" t="s">
        <v>200</v>
      </c>
      <c r="M97" s="182" t="s">
        <v>3</v>
      </c>
      <c r="N97" s="26">
        <v>8000000000</v>
      </c>
      <c r="O97" s="26">
        <v>8000000000</v>
      </c>
      <c r="P97" s="29" t="s">
        <v>201</v>
      </c>
      <c r="Q97" s="26"/>
      <c r="R97" s="26">
        <f>3496438357+79342466+80657534+79342466</f>
        <v>3735780823</v>
      </c>
      <c r="S97" s="166">
        <f>O97-Q97</f>
        <v>8000000000</v>
      </c>
      <c r="T97" s="114" t="s">
        <v>202</v>
      </c>
      <c r="U97" s="14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  <c r="IM97" s="15"/>
      <c r="IN97" s="15"/>
      <c r="IO97" s="15"/>
      <c r="IP97" s="15"/>
      <c r="IQ97" s="15"/>
      <c r="IR97" s="15"/>
      <c r="IS97" s="15"/>
      <c r="IT97" s="15"/>
      <c r="IU97" s="15"/>
      <c r="IV97" s="15"/>
      <c r="IW97" s="15"/>
      <c r="IX97" s="15"/>
      <c r="IY97" s="15"/>
      <c r="IZ97" s="15"/>
      <c r="JA97" s="15"/>
      <c r="JB97" s="15"/>
      <c r="JC97" s="15"/>
      <c r="JD97" s="15"/>
      <c r="JE97" s="15"/>
      <c r="JF97" s="15"/>
      <c r="JG97" s="15"/>
      <c r="JH97" s="15"/>
      <c r="JI97" s="15"/>
      <c r="JJ97" s="15"/>
      <c r="JK97" s="15"/>
      <c r="JL97" s="15"/>
      <c r="JM97" s="15"/>
      <c r="JN97" s="15"/>
      <c r="JO97" s="15"/>
      <c r="JP97" s="15"/>
      <c r="JQ97" s="15"/>
      <c r="JR97" s="15"/>
      <c r="JS97" s="15"/>
      <c r="JT97" s="15"/>
      <c r="JU97" s="15"/>
      <c r="JV97" s="15"/>
      <c r="JW97" s="15"/>
      <c r="JX97" s="15"/>
      <c r="JY97" s="15"/>
      <c r="JZ97" s="15"/>
      <c r="KA97" s="15"/>
      <c r="KB97" s="15"/>
      <c r="KC97" s="15"/>
      <c r="KD97" s="15"/>
      <c r="KE97" s="15"/>
      <c r="KF97" s="15"/>
      <c r="KG97" s="15"/>
      <c r="KH97" s="15"/>
      <c r="KI97" s="15"/>
      <c r="KJ97" s="15"/>
      <c r="KK97" s="15"/>
      <c r="KL97" s="15"/>
      <c r="KM97" s="15"/>
      <c r="KN97" s="15"/>
      <c r="KO97" s="15"/>
      <c r="KP97" s="15"/>
      <c r="KQ97" s="15"/>
      <c r="KR97" s="15"/>
      <c r="KS97" s="15"/>
      <c r="KT97" s="15"/>
      <c r="KU97" s="15"/>
      <c r="KV97" s="15"/>
      <c r="KW97" s="15"/>
      <c r="KX97" s="15"/>
      <c r="KY97" s="15"/>
      <c r="KZ97" s="15"/>
      <c r="LA97" s="15"/>
      <c r="LB97" s="15"/>
      <c r="LC97" s="15"/>
      <c r="LD97" s="15"/>
      <c r="LE97" s="15"/>
      <c r="LF97" s="15"/>
      <c r="LG97" s="15"/>
      <c r="LH97" s="15"/>
      <c r="LI97" s="15"/>
      <c r="LJ97" s="15"/>
      <c r="LK97" s="15"/>
      <c r="LL97" s="15"/>
      <c r="LM97" s="15"/>
      <c r="LN97" s="15"/>
      <c r="LO97" s="15"/>
      <c r="LP97" s="15"/>
      <c r="LQ97" s="15"/>
      <c r="LR97" s="15"/>
      <c r="LS97" s="15"/>
      <c r="LT97" s="15"/>
      <c r="LU97" s="15"/>
      <c r="LV97" s="15"/>
      <c r="LW97" s="15"/>
      <c r="LX97" s="15"/>
      <c r="LY97" s="15"/>
      <c r="LZ97" s="15"/>
      <c r="MA97" s="15"/>
      <c r="MB97" s="15"/>
      <c r="MC97" s="15"/>
      <c r="MD97" s="15"/>
      <c r="ME97" s="15"/>
      <c r="MF97" s="15"/>
      <c r="MG97" s="15"/>
      <c r="MH97" s="15"/>
      <c r="MI97" s="15"/>
      <c r="MJ97" s="15"/>
      <c r="MK97" s="15"/>
      <c r="ML97" s="15"/>
      <c r="MM97" s="15"/>
      <c r="MN97" s="15"/>
      <c r="MO97" s="15"/>
      <c r="MP97" s="15"/>
      <c r="MQ97" s="15"/>
      <c r="MR97" s="15"/>
      <c r="MS97" s="15"/>
      <c r="MT97" s="15"/>
      <c r="MU97" s="15"/>
      <c r="MV97" s="15"/>
      <c r="MW97" s="15"/>
      <c r="MX97" s="15"/>
      <c r="MY97" s="15"/>
      <c r="MZ97" s="15"/>
      <c r="NA97" s="15"/>
      <c r="NB97" s="15"/>
      <c r="NC97" s="15"/>
      <c r="ND97" s="15"/>
      <c r="NE97" s="15"/>
      <c r="NF97" s="15"/>
      <c r="NG97" s="15"/>
      <c r="NH97" s="15"/>
      <c r="NI97" s="15"/>
      <c r="NJ97" s="15"/>
      <c r="NK97" s="15"/>
      <c r="NL97" s="15"/>
      <c r="NM97" s="15"/>
      <c r="NN97" s="15"/>
      <c r="NO97" s="15"/>
      <c r="NP97" s="15"/>
      <c r="NQ97" s="15"/>
      <c r="NR97" s="15"/>
      <c r="NS97" s="15"/>
      <c r="NT97" s="15"/>
      <c r="NU97" s="15"/>
      <c r="NV97" s="15"/>
      <c r="NW97" s="15"/>
      <c r="NX97" s="15"/>
      <c r="NY97" s="15"/>
      <c r="NZ97" s="15"/>
      <c r="OA97" s="15"/>
      <c r="OB97" s="15"/>
      <c r="OC97" s="15"/>
      <c r="OD97" s="15"/>
      <c r="OE97" s="15"/>
      <c r="OF97" s="15"/>
      <c r="OG97" s="15"/>
      <c r="OH97" s="15"/>
      <c r="OI97" s="15"/>
      <c r="OJ97" s="15"/>
      <c r="OK97" s="15"/>
      <c r="OL97" s="15"/>
      <c r="OM97" s="15"/>
      <c r="ON97" s="15"/>
      <c r="OO97" s="15"/>
      <c r="OP97" s="15"/>
      <c r="OQ97" s="15"/>
      <c r="OR97" s="15"/>
      <c r="OS97" s="15"/>
      <c r="OT97" s="15"/>
      <c r="OU97" s="15"/>
      <c r="OV97" s="15"/>
      <c r="OW97" s="15"/>
      <c r="OX97" s="15"/>
      <c r="OY97" s="15"/>
      <c r="OZ97" s="15"/>
      <c r="PA97" s="15"/>
      <c r="PB97" s="15"/>
      <c r="PC97" s="15"/>
      <c r="PD97" s="15"/>
      <c r="PE97" s="15"/>
      <c r="PF97" s="15"/>
      <c r="PG97" s="15"/>
      <c r="PH97" s="15"/>
      <c r="PI97" s="15"/>
      <c r="PJ97" s="15"/>
      <c r="PK97" s="15"/>
      <c r="PL97" s="15"/>
      <c r="PM97" s="15"/>
      <c r="PN97" s="15"/>
      <c r="PO97" s="15"/>
      <c r="PP97" s="15"/>
      <c r="PQ97" s="15"/>
      <c r="PR97" s="15"/>
      <c r="PS97" s="15"/>
      <c r="PT97" s="15"/>
      <c r="PU97" s="15"/>
      <c r="PV97" s="15"/>
      <c r="PW97" s="15"/>
      <c r="PX97" s="15"/>
      <c r="PY97" s="15"/>
      <c r="PZ97" s="15"/>
      <c r="QA97" s="15"/>
      <c r="QB97" s="15"/>
      <c r="QC97" s="15"/>
      <c r="QD97" s="15"/>
      <c r="QE97" s="15"/>
      <c r="QF97" s="15"/>
      <c r="QG97" s="15"/>
      <c r="QH97" s="15"/>
      <c r="QI97" s="15"/>
      <c r="QJ97" s="15"/>
      <c r="QK97" s="15"/>
      <c r="QL97" s="15"/>
      <c r="QM97" s="15"/>
      <c r="QN97" s="15"/>
      <c r="QO97" s="15"/>
      <c r="QP97" s="15"/>
      <c r="QQ97" s="15"/>
      <c r="QR97" s="15"/>
      <c r="QS97" s="15"/>
      <c r="QT97" s="15"/>
      <c r="QU97" s="15"/>
      <c r="QV97" s="15"/>
      <c r="QW97" s="15"/>
      <c r="QX97" s="15"/>
      <c r="QY97" s="15"/>
      <c r="QZ97" s="15"/>
      <c r="RA97" s="15"/>
      <c r="RB97" s="15"/>
      <c r="RC97" s="15"/>
      <c r="RD97" s="15"/>
      <c r="RE97" s="15"/>
      <c r="RF97" s="15"/>
      <c r="RG97" s="15"/>
      <c r="RH97" s="15"/>
      <c r="RI97" s="15"/>
      <c r="RJ97" s="15"/>
      <c r="RK97" s="15"/>
      <c r="RL97" s="15"/>
      <c r="RM97" s="15"/>
      <c r="RN97" s="15"/>
      <c r="RO97" s="15"/>
      <c r="RP97" s="15"/>
      <c r="RQ97" s="15"/>
      <c r="RR97" s="15"/>
      <c r="RS97" s="15"/>
      <c r="RT97" s="15"/>
      <c r="RU97" s="15"/>
      <c r="RV97" s="15"/>
      <c r="RW97" s="15"/>
      <c r="RX97" s="15"/>
      <c r="RY97" s="15"/>
      <c r="RZ97" s="15"/>
      <c r="SA97" s="15"/>
      <c r="SB97" s="15"/>
      <c r="SC97" s="15"/>
      <c r="SD97" s="15"/>
      <c r="SE97" s="15"/>
      <c r="SF97" s="15"/>
      <c r="SG97" s="15"/>
      <c r="SH97" s="15"/>
      <c r="SI97" s="15"/>
      <c r="SJ97" s="15"/>
      <c r="SK97" s="15"/>
      <c r="SL97" s="15"/>
      <c r="SM97" s="15"/>
      <c r="SN97" s="15"/>
      <c r="SO97" s="15"/>
      <c r="SP97" s="15"/>
      <c r="SQ97" s="15"/>
      <c r="SR97" s="15"/>
      <c r="SS97" s="15"/>
      <c r="ST97" s="15"/>
      <c r="SU97" s="15"/>
      <c r="SV97" s="15"/>
      <c r="SW97" s="15"/>
      <c r="SX97" s="15"/>
      <c r="SY97" s="15"/>
      <c r="SZ97" s="15"/>
      <c r="TA97" s="15"/>
      <c r="TB97" s="15"/>
      <c r="TC97" s="15"/>
      <c r="TD97" s="15"/>
      <c r="TE97" s="15"/>
      <c r="TF97" s="15"/>
      <c r="TG97" s="15"/>
      <c r="TH97" s="15"/>
      <c r="TI97" s="15"/>
      <c r="TJ97" s="15"/>
      <c r="TK97" s="15"/>
      <c r="TL97" s="15"/>
      <c r="TM97" s="15"/>
      <c r="TN97" s="15"/>
      <c r="TO97" s="15"/>
      <c r="TP97" s="15"/>
      <c r="TQ97" s="15"/>
      <c r="TR97" s="15"/>
      <c r="TS97" s="15"/>
      <c r="TT97" s="15"/>
      <c r="TU97" s="15"/>
      <c r="TV97" s="15"/>
      <c r="TW97" s="15"/>
      <c r="TX97" s="15"/>
      <c r="TY97" s="15"/>
      <c r="TZ97" s="15"/>
      <c r="UA97" s="15"/>
      <c r="UB97" s="15"/>
      <c r="UC97" s="15"/>
      <c r="UD97" s="15"/>
      <c r="UE97" s="15"/>
      <c r="UF97" s="15"/>
      <c r="UG97" s="15"/>
      <c r="UH97" s="15"/>
      <c r="UI97" s="15"/>
      <c r="UJ97" s="15"/>
      <c r="UK97" s="15"/>
      <c r="UL97" s="15"/>
      <c r="UM97" s="15"/>
      <c r="UN97" s="15"/>
      <c r="UO97" s="15"/>
      <c r="UP97" s="15"/>
      <c r="UQ97" s="15"/>
      <c r="UR97" s="15"/>
      <c r="US97" s="15"/>
      <c r="UT97" s="15"/>
      <c r="UU97" s="15"/>
      <c r="UV97" s="15"/>
      <c r="UW97" s="15"/>
      <c r="UX97" s="15"/>
      <c r="UY97" s="15"/>
      <c r="UZ97" s="15"/>
      <c r="VA97" s="15"/>
      <c r="VB97" s="15"/>
      <c r="VC97" s="15"/>
      <c r="VD97" s="15"/>
      <c r="VE97" s="15"/>
      <c r="VF97" s="15"/>
      <c r="VG97" s="15"/>
      <c r="VH97" s="15"/>
      <c r="VI97" s="15"/>
      <c r="VJ97" s="15"/>
      <c r="VK97" s="15"/>
      <c r="VL97" s="15"/>
      <c r="VM97" s="15"/>
      <c r="VN97" s="15"/>
      <c r="VO97" s="15"/>
      <c r="VP97" s="15"/>
      <c r="VQ97" s="15"/>
      <c r="VR97" s="15"/>
      <c r="VS97" s="15"/>
      <c r="VT97" s="15"/>
      <c r="VU97" s="15"/>
      <c r="VV97" s="15"/>
      <c r="VW97" s="15"/>
      <c r="VX97" s="15"/>
      <c r="VY97" s="15"/>
      <c r="VZ97" s="15"/>
      <c r="WA97" s="15"/>
      <c r="WB97" s="15"/>
      <c r="WC97" s="15"/>
      <c r="WD97" s="15"/>
      <c r="WE97" s="15"/>
      <c r="WF97" s="15"/>
      <c r="WG97" s="15"/>
      <c r="WH97" s="15"/>
      <c r="WI97" s="15"/>
      <c r="WJ97" s="15"/>
      <c r="WK97" s="15"/>
      <c r="WL97" s="15"/>
      <c r="WM97" s="15"/>
      <c r="WN97" s="15"/>
      <c r="WO97" s="15"/>
      <c r="WP97" s="15"/>
      <c r="WQ97" s="15"/>
      <c r="WR97" s="15"/>
      <c r="WS97" s="15"/>
      <c r="WT97" s="15"/>
      <c r="WU97" s="15"/>
      <c r="WV97" s="15"/>
      <c r="WW97" s="15"/>
      <c r="WX97" s="15"/>
      <c r="WY97" s="15"/>
      <c r="WZ97" s="15"/>
      <c r="XA97" s="15"/>
      <c r="XB97" s="15"/>
      <c r="XC97" s="15"/>
      <c r="XD97" s="15"/>
      <c r="XE97" s="15"/>
      <c r="XF97" s="15"/>
      <c r="XG97" s="15"/>
      <c r="XH97" s="15"/>
      <c r="XI97" s="15"/>
      <c r="XJ97" s="15"/>
      <c r="XK97" s="15"/>
      <c r="XL97" s="15"/>
      <c r="XM97" s="15"/>
      <c r="XN97" s="15"/>
      <c r="XO97" s="15"/>
      <c r="XP97" s="15"/>
      <c r="XQ97" s="15"/>
      <c r="XR97" s="15"/>
      <c r="XS97" s="15"/>
      <c r="XT97" s="15"/>
      <c r="XU97" s="15"/>
      <c r="XV97" s="15"/>
      <c r="XW97" s="15"/>
      <c r="XX97" s="15"/>
      <c r="XY97" s="15"/>
      <c r="XZ97" s="15"/>
      <c r="YA97" s="15"/>
      <c r="YB97" s="15"/>
      <c r="YC97" s="15"/>
      <c r="YD97" s="15"/>
      <c r="YE97" s="15"/>
      <c r="YF97" s="15"/>
      <c r="YG97" s="15"/>
      <c r="YH97" s="15"/>
      <c r="YI97" s="15"/>
      <c r="YJ97" s="15"/>
      <c r="YK97" s="15"/>
      <c r="YL97" s="15"/>
      <c r="YM97" s="15"/>
      <c r="YN97" s="15"/>
      <c r="YO97" s="15"/>
      <c r="YP97" s="15"/>
      <c r="YQ97" s="15"/>
      <c r="YR97" s="15"/>
      <c r="YS97" s="15"/>
      <c r="YT97" s="15"/>
      <c r="YU97" s="15"/>
      <c r="YV97" s="15"/>
      <c r="YW97" s="15"/>
      <c r="YX97" s="15"/>
      <c r="YY97" s="15"/>
      <c r="YZ97" s="15"/>
      <c r="ZA97" s="15"/>
      <c r="ZB97" s="15"/>
      <c r="ZC97" s="15"/>
      <c r="ZD97" s="15"/>
      <c r="ZE97" s="15"/>
      <c r="ZF97" s="15"/>
      <c r="ZG97" s="15"/>
      <c r="ZH97" s="15"/>
      <c r="ZI97" s="15"/>
      <c r="ZJ97" s="15"/>
      <c r="ZK97" s="15"/>
      <c r="ZL97" s="15"/>
      <c r="ZM97" s="15"/>
      <c r="ZN97" s="15"/>
      <c r="ZO97" s="15"/>
      <c r="ZP97" s="15"/>
      <c r="ZQ97" s="15"/>
      <c r="ZR97" s="15"/>
      <c r="ZS97" s="15"/>
      <c r="ZT97" s="15"/>
      <c r="ZU97" s="15"/>
      <c r="ZV97" s="15"/>
      <c r="ZW97" s="15"/>
      <c r="ZX97" s="15"/>
      <c r="ZY97" s="15"/>
      <c r="ZZ97" s="15"/>
      <c r="AAA97" s="15"/>
      <c r="AAB97" s="15"/>
      <c r="AAC97" s="15"/>
      <c r="AAD97" s="15"/>
      <c r="AAE97" s="15"/>
      <c r="AAF97" s="15"/>
      <c r="AAG97" s="15"/>
      <c r="AAH97" s="15"/>
      <c r="AAI97" s="15"/>
      <c r="AAJ97" s="15"/>
      <c r="AAK97" s="15"/>
      <c r="AAL97" s="15"/>
      <c r="AAM97" s="15"/>
      <c r="AAN97" s="15"/>
      <c r="AAO97" s="15"/>
      <c r="AAP97" s="15"/>
      <c r="AAQ97" s="15"/>
      <c r="AAR97" s="15"/>
      <c r="AAS97" s="15"/>
      <c r="AAT97" s="15"/>
      <c r="AAU97" s="15"/>
      <c r="AAV97" s="15"/>
      <c r="AAW97" s="15"/>
      <c r="AAX97" s="15"/>
      <c r="AAY97" s="15"/>
      <c r="AAZ97" s="15"/>
      <c r="ABA97" s="15"/>
      <c r="ABB97" s="15"/>
      <c r="ABC97" s="15"/>
      <c r="ABD97" s="15"/>
      <c r="ABE97" s="15"/>
      <c r="ABF97" s="15"/>
      <c r="ABG97" s="15"/>
      <c r="ABH97" s="15"/>
      <c r="ABI97" s="15"/>
      <c r="ABJ97" s="15"/>
      <c r="ABK97" s="15"/>
      <c r="ABL97" s="15"/>
      <c r="ABM97" s="15"/>
      <c r="ABN97" s="15"/>
      <c r="ABO97" s="15"/>
      <c r="ABP97" s="15"/>
      <c r="ABQ97" s="15"/>
      <c r="ABR97" s="15"/>
      <c r="ABS97" s="15"/>
      <c r="ABT97" s="15"/>
      <c r="ABU97" s="15"/>
      <c r="ABV97" s="15"/>
      <c r="ABW97" s="15"/>
      <c r="ABX97" s="15"/>
      <c r="ABY97" s="15"/>
      <c r="ABZ97" s="15"/>
      <c r="ACA97" s="15"/>
      <c r="ACB97" s="15"/>
      <c r="ACC97" s="15"/>
      <c r="ACD97" s="15"/>
      <c r="ACE97" s="15"/>
      <c r="ACF97" s="15"/>
      <c r="ACG97" s="15"/>
      <c r="ACH97" s="15"/>
      <c r="ACI97" s="15"/>
      <c r="ACJ97" s="15"/>
      <c r="ACK97" s="15"/>
      <c r="ACL97" s="15"/>
      <c r="ACM97" s="15"/>
      <c r="ACN97" s="15"/>
      <c r="ACO97" s="15"/>
      <c r="ACP97" s="15"/>
      <c r="ACQ97" s="15"/>
      <c r="ACR97" s="15"/>
      <c r="ACS97" s="15"/>
      <c r="ACT97" s="15"/>
      <c r="ACU97" s="15"/>
      <c r="ACV97" s="15"/>
      <c r="ACW97" s="15"/>
      <c r="ACX97" s="15"/>
      <c r="ACY97" s="15"/>
      <c r="ACZ97" s="15"/>
      <c r="ADA97" s="15"/>
      <c r="ADB97" s="15"/>
      <c r="ADC97" s="15"/>
      <c r="ADD97" s="15"/>
      <c r="ADE97" s="15"/>
      <c r="ADF97" s="15"/>
      <c r="ADG97" s="15"/>
      <c r="ADH97" s="15"/>
      <c r="ADI97" s="15"/>
      <c r="ADJ97" s="15"/>
      <c r="ADK97" s="15"/>
      <c r="ADL97" s="15"/>
      <c r="ADM97" s="15"/>
      <c r="ADN97" s="15"/>
      <c r="ADO97" s="15"/>
      <c r="ADP97" s="15"/>
      <c r="ADQ97" s="15"/>
      <c r="ADR97" s="15"/>
      <c r="ADS97" s="15"/>
      <c r="ADT97" s="15"/>
      <c r="ADU97" s="15"/>
      <c r="ADV97" s="15"/>
      <c r="ADW97" s="15"/>
      <c r="ADX97" s="15"/>
      <c r="ADY97" s="15"/>
      <c r="ADZ97" s="15"/>
      <c r="AEA97" s="15"/>
      <c r="AEB97" s="15"/>
      <c r="AEC97" s="15"/>
      <c r="AED97" s="15"/>
      <c r="AEE97" s="15"/>
      <c r="AEF97" s="15"/>
      <c r="AEG97" s="15"/>
      <c r="AEH97" s="15"/>
      <c r="AEI97" s="15"/>
      <c r="AEJ97" s="15"/>
      <c r="AEK97" s="15"/>
      <c r="AEL97" s="15"/>
      <c r="AEM97" s="15"/>
      <c r="AEN97" s="15"/>
      <c r="AEO97" s="15"/>
      <c r="AEP97" s="15"/>
      <c r="AEQ97" s="15"/>
      <c r="AER97" s="15"/>
      <c r="AES97" s="15"/>
      <c r="AET97" s="15"/>
      <c r="AEU97" s="15"/>
      <c r="AEV97" s="15"/>
      <c r="AEW97" s="15"/>
      <c r="AEX97" s="15"/>
      <c r="AEY97" s="15"/>
      <c r="AEZ97" s="15"/>
      <c r="AFA97" s="15"/>
      <c r="AFB97" s="15"/>
      <c r="AFC97" s="15"/>
      <c r="AFD97" s="15"/>
      <c r="AFE97" s="15"/>
      <c r="AFF97" s="15"/>
      <c r="AFG97" s="15"/>
      <c r="AFH97" s="15"/>
      <c r="AFI97" s="15"/>
      <c r="AFJ97" s="15"/>
      <c r="AFK97" s="15"/>
      <c r="AFL97" s="15"/>
      <c r="AFM97" s="15"/>
      <c r="AFN97" s="15"/>
      <c r="AFO97" s="15"/>
      <c r="AFP97" s="15"/>
      <c r="AFQ97" s="15"/>
      <c r="AFR97" s="15"/>
      <c r="AFS97" s="15"/>
      <c r="AFT97" s="15"/>
      <c r="AFU97" s="15"/>
      <c r="AFV97" s="15"/>
      <c r="AFW97" s="15"/>
      <c r="AFX97" s="15"/>
      <c r="AFY97" s="15"/>
      <c r="AFZ97" s="15"/>
      <c r="AGA97" s="15"/>
      <c r="AGB97" s="15"/>
      <c r="AGC97" s="15"/>
      <c r="AGD97" s="15"/>
      <c r="AGE97" s="15"/>
      <c r="AGF97" s="15"/>
      <c r="AGG97" s="15"/>
      <c r="AGH97" s="15"/>
      <c r="AGI97" s="15"/>
      <c r="AGJ97" s="15"/>
      <c r="AGK97" s="15"/>
      <c r="AGL97" s="15"/>
      <c r="AGM97" s="15"/>
      <c r="AGN97" s="15"/>
      <c r="AGO97" s="15"/>
      <c r="AGP97" s="15"/>
      <c r="AGQ97" s="15"/>
      <c r="AGR97" s="15"/>
      <c r="AGS97" s="15"/>
      <c r="AGT97" s="15"/>
      <c r="AGU97" s="15"/>
      <c r="AGV97" s="15"/>
      <c r="AGW97" s="15"/>
      <c r="AGX97" s="15"/>
      <c r="AGY97" s="15"/>
      <c r="AGZ97" s="15"/>
      <c r="AHA97" s="15"/>
      <c r="AHB97" s="15"/>
      <c r="AHC97" s="15"/>
      <c r="AHD97" s="15"/>
      <c r="AHE97" s="15"/>
      <c r="AHF97" s="15"/>
      <c r="AHG97" s="15"/>
      <c r="AHH97" s="15"/>
      <c r="AHI97" s="15"/>
      <c r="AHJ97" s="15"/>
      <c r="AHK97" s="15"/>
      <c r="AHL97" s="15"/>
      <c r="AHM97" s="15"/>
      <c r="AHN97" s="15"/>
      <c r="AHO97" s="15"/>
      <c r="AHP97" s="15"/>
      <c r="AHQ97" s="15"/>
      <c r="AHR97" s="15"/>
      <c r="AHS97" s="15"/>
      <c r="AHT97" s="15"/>
      <c r="AHU97" s="15"/>
      <c r="AHV97" s="15"/>
      <c r="AHW97" s="15"/>
      <c r="AHX97" s="15"/>
      <c r="AHY97" s="15"/>
      <c r="AHZ97" s="15"/>
      <c r="AIA97" s="15"/>
      <c r="AIB97" s="15"/>
      <c r="AIC97" s="15"/>
      <c r="AID97" s="15"/>
      <c r="AIE97" s="15"/>
      <c r="AIF97" s="15"/>
      <c r="AIG97" s="15"/>
      <c r="AIH97" s="15"/>
      <c r="AII97" s="15"/>
      <c r="AIJ97" s="15"/>
      <c r="AIK97" s="15"/>
      <c r="AIL97" s="15"/>
      <c r="AIM97" s="15"/>
      <c r="AIN97" s="15"/>
      <c r="AIO97" s="15"/>
      <c r="AIP97" s="15"/>
      <c r="AIQ97" s="15"/>
      <c r="AIR97" s="15"/>
      <c r="AIS97" s="15"/>
      <c r="AIT97" s="15"/>
      <c r="AIU97" s="15"/>
      <c r="AIV97" s="15"/>
      <c r="AIW97" s="15"/>
      <c r="AIX97" s="15"/>
      <c r="AIY97" s="15"/>
      <c r="AIZ97" s="15"/>
    </row>
    <row r="98" spans="1:936" s="294" customFormat="1" ht="24.75" customHeight="1" x14ac:dyDescent="0.25">
      <c r="A98" s="209" t="s">
        <v>203</v>
      </c>
      <c r="B98" s="210"/>
      <c r="C98" s="210"/>
      <c r="D98" s="223" t="s">
        <v>35</v>
      </c>
      <c r="E98" s="223"/>
      <c r="F98" s="223"/>
      <c r="G98" s="223"/>
      <c r="H98" s="223"/>
      <c r="I98" s="223"/>
      <c r="J98" s="223"/>
      <c r="K98" s="223"/>
      <c r="L98" s="223"/>
      <c r="M98" s="70"/>
      <c r="N98" s="66">
        <f>SUMIF($M$73:$M$97,D98,$N$73:$N$97)</f>
        <v>25699559.68</v>
      </c>
      <c r="O98" s="66">
        <f>SUMIF($M$73:$M$97,D98,$O$73:$O$97)</f>
        <v>6156787.8499999996</v>
      </c>
      <c r="P98" s="66"/>
      <c r="Q98" s="66">
        <f>SUMIF($M$73:$M$97,D98,$Q$73:$Q$97)</f>
        <v>25454.571703756206</v>
      </c>
      <c r="R98" s="66">
        <f>SUMIF($M$73:$M$97,D98,$R$73:$R$97)</f>
        <v>353941.7998881822</v>
      </c>
      <c r="S98" s="66">
        <f>SUMIF($M$73:$M$97,D98,$S$73:$S$97)</f>
        <v>6131333.2782962434</v>
      </c>
      <c r="T98" s="115"/>
      <c r="U98" s="292"/>
      <c r="V98" s="293"/>
      <c r="W98" s="293"/>
      <c r="X98" s="293"/>
      <c r="Y98" s="293"/>
      <c r="Z98" s="293"/>
      <c r="AA98" s="293"/>
      <c r="AB98" s="293"/>
      <c r="AC98" s="293"/>
      <c r="AD98" s="293"/>
      <c r="AE98" s="293"/>
      <c r="AF98" s="293"/>
      <c r="AG98" s="293"/>
      <c r="AH98" s="293"/>
      <c r="AI98" s="293"/>
      <c r="AJ98" s="293"/>
      <c r="AK98" s="293"/>
      <c r="AL98" s="293"/>
      <c r="AM98" s="293"/>
      <c r="AN98" s="293"/>
      <c r="AO98" s="293"/>
      <c r="AP98" s="293"/>
      <c r="AQ98" s="293"/>
      <c r="AR98" s="293"/>
      <c r="AS98" s="293"/>
      <c r="AT98" s="293"/>
      <c r="AU98" s="293"/>
      <c r="AV98" s="293"/>
      <c r="AW98" s="293"/>
      <c r="AX98" s="293"/>
      <c r="AY98" s="293"/>
      <c r="AZ98" s="293"/>
      <c r="BA98" s="293"/>
      <c r="BB98" s="293"/>
      <c r="BC98" s="293"/>
      <c r="BD98" s="293"/>
      <c r="BE98" s="293"/>
      <c r="BF98" s="293"/>
      <c r="BG98" s="293"/>
      <c r="BH98" s="293"/>
      <c r="BI98" s="293"/>
      <c r="BJ98" s="293"/>
      <c r="BK98" s="293"/>
      <c r="BL98" s="293"/>
      <c r="BM98" s="293"/>
      <c r="BN98" s="293"/>
      <c r="BO98" s="293"/>
      <c r="BP98" s="293"/>
      <c r="BQ98" s="293"/>
      <c r="BR98" s="293"/>
      <c r="BS98" s="293"/>
      <c r="BT98" s="293"/>
      <c r="BU98" s="293"/>
      <c r="BV98" s="293"/>
      <c r="BW98" s="293"/>
      <c r="BX98" s="293"/>
      <c r="BY98" s="293"/>
      <c r="BZ98" s="293"/>
      <c r="CA98" s="293"/>
      <c r="CB98" s="293"/>
      <c r="CC98" s="293"/>
      <c r="CD98" s="293"/>
      <c r="CE98" s="293"/>
      <c r="CF98" s="293"/>
      <c r="CG98" s="293"/>
      <c r="CH98" s="293"/>
      <c r="CI98" s="293"/>
      <c r="CJ98" s="293"/>
      <c r="CK98" s="293"/>
      <c r="CL98" s="293"/>
      <c r="CM98" s="293"/>
      <c r="CN98" s="293"/>
      <c r="CO98" s="293"/>
      <c r="CP98" s="293"/>
      <c r="CQ98" s="293"/>
      <c r="CR98" s="293"/>
      <c r="CS98" s="293"/>
      <c r="CT98" s="293"/>
      <c r="CU98" s="293"/>
      <c r="CV98" s="293"/>
      <c r="CW98" s="293"/>
      <c r="CX98" s="293"/>
      <c r="CY98" s="293"/>
      <c r="CZ98" s="293"/>
      <c r="DA98" s="293"/>
      <c r="DB98" s="293"/>
      <c r="DC98" s="293"/>
      <c r="DD98" s="293"/>
      <c r="DE98" s="293"/>
      <c r="DF98" s="293"/>
      <c r="DG98" s="293"/>
      <c r="DH98" s="293"/>
      <c r="DI98" s="293"/>
      <c r="DJ98" s="293"/>
      <c r="DK98" s="293"/>
      <c r="DL98" s="293"/>
      <c r="DM98" s="293"/>
      <c r="DN98" s="293"/>
      <c r="DO98" s="293"/>
      <c r="DP98" s="293"/>
      <c r="DQ98" s="293"/>
      <c r="DR98" s="293"/>
      <c r="DS98" s="293"/>
      <c r="DT98" s="293"/>
      <c r="DU98" s="293"/>
      <c r="DV98" s="293"/>
      <c r="DW98" s="293"/>
      <c r="DX98" s="293"/>
      <c r="DY98" s="293"/>
      <c r="DZ98" s="293"/>
      <c r="EA98" s="293"/>
      <c r="EB98" s="293"/>
      <c r="EC98" s="293"/>
      <c r="ED98" s="293"/>
      <c r="EE98" s="293"/>
      <c r="EF98" s="293"/>
      <c r="EG98" s="293"/>
      <c r="EH98" s="293"/>
      <c r="EI98" s="293"/>
      <c r="EJ98" s="293"/>
      <c r="EK98" s="293"/>
      <c r="EL98" s="293"/>
      <c r="EM98" s="293"/>
      <c r="EN98" s="293"/>
      <c r="EO98" s="293"/>
      <c r="EP98" s="293"/>
      <c r="EQ98" s="293"/>
      <c r="ER98" s="293"/>
      <c r="ES98" s="293"/>
      <c r="ET98" s="293"/>
      <c r="EU98" s="293"/>
      <c r="EV98" s="293"/>
      <c r="EW98" s="293"/>
      <c r="EX98" s="293"/>
      <c r="EY98" s="293"/>
      <c r="EZ98" s="293"/>
      <c r="FA98" s="293"/>
      <c r="FB98" s="293"/>
      <c r="FC98" s="293"/>
      <c r="FD98" s="293"/>
      <c r="FE98" s="293"/>
      <c r="FF98" s="293"/>
      <c r="FG98" s="293"/>
      <c r="FH98" s="293"/>
      <c r="FI98" s="293"/>
      <c r="FJ98" s="293"/>
      <c r="FK98" s="293"/>
      <c r="FL98" s="293"/>
      <c r="FM98" s="293"/>
      <c r="FN98" s="293"/>
      <c r="FO98" s="293"/>
      <c r="FP98" s="293"/>
      <c r="FQ98" s="293"/>
      <c r="FR98" s="293"/>
      <c r="FS98" s="293"/>
      <c r="FT98" s="293"/>
      <c r="FU98" s="293"/>
      <c r="FV98" s="293"/>
      <c r="FW98" s="293"/>
      <c r="FX98" s="293"/>
      <c r="FY98" s="293"/>
      <c r="FZ98" s="293"/>
      <c r="GA98" s="293"/>
      <c r="GB98" s="293"/>
      <c r="GC98" s="293"/>
      <c r="GD98" s="293"/>
      <c r="GE98" s="293"/>
      <c r="GF98" s="293"/>
      <c r="GG98" s="293"/>
      <c r="GH98" s="293"/>
      <c r="GI98" s="293"/>
      <c r="GJ98" s="293"/>
      <c r="GK98" s="293"/>
      <c r="GL98" s="293"/>
      <c r="GM98" s="293"/>
      <c r="GN98" s="293"/>
      <c r="GO98" s="293"/>
      <c r="GP98" s="293"/>
      <c r="GQ98" s="293"/>
      <c r="GR98" s="293"/>
      <c r="GS98" s="293"/>
      <c r="GT98" s="293"/>
      <c r="GU98" s="293"/>
      <c r="GV98" s="293"/>
      <c r="GW98" s="293"/>
      <c r="GX98" s="293"/>
      <c r="GY98" s="293"/>
      <c r="GZ98" s="293"/>
      <c r="HA98" s="293"/>
      <c r="HB98" s="293"/>
      <c r="HC98" s="293"/>
      <c r="HD98" s="293"/>
      <c r="HE98" s="293"/>
      <c r="HF98" s="293"/>
      <c r="HG98" s="293"/>
      <c r="HH98" s="293"/>
      <c r="HI98" s="293"/>
      <c r="HJ98" s="293"/>
      <c r="HK98" s="293"/>
      <c r="HL98" s="293"/>
      <c r="HM98" s="293"/>
      <c r="HN98" s="293"/>
      <c r="HO98" s="293"/>
      <c r="HP98" s="293"/>
      <c r="HQ98" s="293"/>
      <c r="HR98" s="293"/>
      <c r="HS98" s="293"/>
      <c r="HT98" s="293"/>
      <c r="HU98" s="293"/>
      <c r="HV98" s="293"/>
      <c r="HW98" s="293"/>
      <c r="HX98" s="293"/>
      <c r="HY98" s="293"/>
      <c r="HZ98" s="293"/>
      <c r="IA98" s="293"/>
      <c r="IB98" s="293"/>
      <c r="IC98" s="293"/>
      <c r="ID98" s="293"/>
      <c r="IE98" s="293"/>
      <c r="IF98" s="293"/>
      <c r="IG98" s="293"/>
      <c r="IH98" s="293"/>
      <c r="II98" s="293"/>
      <c r="IJ98" s="293"/>
      <c r="IK98" s="293"/>
      <c r="IL98" s="293"/>
      <c r="IM98" s="293"/>
      <c r="IN98" s="293"/>
      <c r="IO98" s="293"/>
      <c r="IP98" s="293"/>
      <c r="IQ98" s="293"/>
      <c r="IR98" s="293"/>
      <c r="IS98" s="293"/>
      <c r="IT98" s="293"/>
      <c r="IU98" s="293"/>
      <c r="IV98" s="293"/>
      <c r="IW98" s="293"/>
      <c r="IX98" s="293"/>
      <c r="IY98" s="293"/>
      <c r="IZ98" s="293"/>
      <c r="JA98" s="293"/>
      <c r="JB98" s="293"/>
      <c r="JC98" s="293"/>
      <c r="JD98" s="293"/>
      <c r="JE98" s="293"/>
      <c r="JF98" s="293"/>
      <c r="JG98" s="293"/>
      <c r="JH98" s="293"/>
      <c r="JI98" s="293"/>
      <c r="JJ98" s="293"/>
      <c r="JK98" s="293"/>
      <c r="JL98" s="293"/>
      <c r="JM98" s="293"/>
      <c r="JN98" s="293"/>
      <c r="JO98" s="293"/>
      <c r="JP98" s="293"/>
      <c r="JQ98" s="293"/>
      <c r="JR98" s="293"/>
      <c r="JS98" s="293"/>
      <c r="JT98" s="293"/>
      <c r="JU98" s="293"/>
      <c r="JV98" s="293"/>
      <c r="JW98" s="293"/>
      <c r="JX98" s="293"/>
      <c r="JY98" s="293"/>
      <c r="JZ98" s="293"/>
      <c r="KA98" s="293"/>
      <c r="KB98" s="293"/>
      <c r="KC98" s="293"/>
      <c r="KD98" s="293"/>
      <c r="KE98" s="293"/>
      <c r="KF98" s="293"/>
      <c r="KG98" s="293"/>
      <c r="KH98" s="293"/>
      <c r="KI98" s="293"/>
      <c r="KJ98" s="293"/>
      <c r="KK98" s="293"/>
      <c r="KL98" s="293"/>
      <c r="KM98" s="293"/>
      <c r="KN98" s="293"/>
      <c r="KO98" s="293"/>
      <c r="KP98" s="293"/>
      <c r="KQ98" s="293"/>
      <c r="KR98" s="293"/>
      <c r="KS98" s="293"/>
      <c r="KT98" s="293"/>
      <c r="KU98" s="293"/>
      <c r="KV98" s="293"/>
      <c r="KW98" s="293"/>
      <c r="KX98" s="293"/>
      <c r="KY98" s="293"/>
      <c r="KZ98" s="293"/>
      <c r="LA98" s="293"/>
      <c r="LB98" s="293"/>
      <c r="LC98" s="293"/>
      <c r="LD98" s="293"/>
      <c r="LE98" s="293"/>
      <c r="LF98" s="293"/>
      <c r="LG98" s="293"/>
      <c r="LH98" s="293"/>
      <c r="LI98" s="293"/>
      <c r="LJ98" s="293"/>
      <c r="LK98" s="293"/>
      <c r="LL98" s="293"/>
      <c r="LM98" s="293"/>
      <c r="LN98" s="293"/>
      <c r="LO98" s="293"/>
      <c r="LP98" s="293"/>
      <c r="LQ98" s="293"/>
      <c r="LR98" s="293"/>
      <c r="LS98" s="293"/>
      <c r="LT98" s="293"/>
      <c r="LU98" s="293"/>
      <c r="LV98" s="293"/>
      <c r="LW98" s="293"/>
      <c r="LX98" s="293"/>
      <c r="LY98" s="293"/>
      <c r="LZ98" s="293"/>
      <c r="MA98" s="293"/>
      <c r="MB98" s="293"/>
      <c r="MC98" s="293"/>
      <c r="MD98" s="293"/>
      <c r="ME98" s="293"/>
      <c r="MF98" s="293"/>
      <c r="MG98" s="293"/>
      <c r="MH98" s="293"/>
      <c r="MI98" s="293"/>
      <c r="MJ98" s="293"/>
      <c r="MK98" s="293"/>
      <c r="ML98" s="293"/>
      <c r="MM98" s="293"/>
      <c r="MN98" s="293"/>
      <c r="MO98" s="293"/>
      <c r="MP98" s="293"/>
      <c r="MQ98" s="293"/>
      <c r="MR98" s="293"/>
      <c r="MS98" s="293"/>
      <c r="MT98" s="293"/>
      <c r="MU98" s="293"/>
      <c r="MV98" s="293"/>
      <c r="MW98" s="293"/>
      <c r="MX98" s="293"/>
      <c r="MY98" s="293"/>
      <c r="MZ98" s="293"/>
      <c r="NA98" s="293"/>
      <c r="NB98" s="293"/>
      <c r="NC98" s="293"/>
      <c r="ND98" s="293"/>
      <c r="NE98" s="293"/>
      <c r="NF98" s="293"/>
      <c r="NG98" s="293"/>
      <c r="NH98" s="293"/>
      <c r="NI98" s="293"/>
      <c r="NJ98" s="293"/>
      <c r="NK98" s="293"/>
      <c r="NL98" s="293"/>
      <c r="NM98" s="293"/>
      <c r="NN98" s="293"/>
      <c r="NO98" s="293"/>
      <c r="NP98" s="293"/>
      <c r="NQ98" s="293"/>
      <c r="NR98" s="293"/>
      <c r="NS98" s="293"/>
      <c r="NT98" s="293"/>
      <c r="NU98" s="293"/>
      <c r="NV98" s="293"/>
      <c r="NW98" s="293"/>
      <c r="NX98" s="293"/>
      <c r="NY98" s="293"/>
      <c r="NZ98" s="293"/>
      <c r="OA98" s="293"/>
      <c r="OB98" s="293"/>
      <c r="OC98" s="293"/>
      <c r="OD98" s="293"/>
      <c r="OE98" s="293"/>
      <c r="OF98" s="293"/>
      <c r="OG98" s="293"/>
      <c r="OH98" s="293"/>
      <c r="OI98" s="293"/>
      <c r="OJ98" s="293"/>
      <c r="OK98" s="293"/>
      <c r="OL98" s="293"/>
      <c r="OM98" s="293"/>
      <c r="ON98" s="293"/>
      <c r="OO98" s="293"/>
      <c r="OP98" s="293"/>
      <c r="OQ98" s="293"/>
      <c r="OR98" s="293"/>
      <c r="OS98" s="293"/>
      <c r="OT98" s="293"/>
      <c r="OU98" s="293"/>
      <c r="OV98" s="293"/>
      <c r="OW98" s="293"/>
      <c r="OX98" s="293"/>
      <c r="OY98" s="293"/>
      <c r="OZ98" s="293"/>
      <c r="PA98" s="293"/>
      <c r="PB98" s="293"/>
      <c r="PC98" s="293"/>
      <c r="PD98" s="293"/>
      <c r="PE98" s="293"/>
      <c r="PF98" s="293"/>
      <c r="PG98" s="293"/>
      <c r="PH98" s="293"/>
      <c r="PI98" s="293"/>
      <c r="PJ98" s="293"/>
      <c r="PK98" s="293"/>
      <c r="PL98" s="293"/>
      <c r="PM98" s="293"/>
      <c r="PN98" s="293"/>
      <c r="PO98" s="293"/>
      <c r="PP98" s="293"/>
      <c r="PQ98" s="293"/>
      <c r="PR98" s="293"/>
      <c r="PS98" s="293"/>
      <c r="PT98" s="293"/>
      <c r="PU98" s="293"/>
      <c r="PV98" s="293"/>
      <c r="PW98" s="293"/>
      <c r="PX98" s="293"/>
      <c r="PY98" s="293"/>
      <c r="PZ98" s="293"/>
      <c r="QA98" s="293"/>
      <c r="QB98" s="293"/>
      <c r="QC98" s="293"/>
      <c r="QD98" s="293"/>
      <c r="QE98" s="293"/>
      <c r="QF98" s="293"/>
      <c r="QG98" s="293"/>
      <c r="QH98" s="293"/>
      <c r="QI98" s="293"/>
      <c r="QJ98" s="293"/>
      <c r="QK98" s="293"/>
      <c r="QL98" s="293"/>
      <c r="QM98" s="293"/>
      <c r="QN98" s="293"/>
      <c r="QO98" s="293"/>
      <c r="QP98" s="293"/>
      <c r="QQ98" s="293"/>
      <c r="QR98" s="293"/>
      <c r="QS98" s="293"/>
      <c r="QT98" s="293"/>
      <c r="QU98" s="293"/>
      <c r="QV98" s="293"/>
      <c r="QW98" s="293"/>
      <c r="QX98" s="293"/>
      <c r="QY98" s="293"/>
      <c r="QZ98" s="293"/>
      <c r="RA98" s="293"/>
      <c r="RB98" s="293"/>
      <c r="RC98" s="293"/>
      <c r="RD98" s="293"/>
      <c r="RE98" s="293"/>
      <c r="RF98" s="293"/>
      <c r="RG98" s="293"/>
      <c r="RH98" s="293"/>
      <c r="RI98" s="293"/>
      <c r="RJ98" s="293"/>
      <c r="RK98" s="293"/>
      <c r="RL98" s="293"/>
      <c r="RM98" s="293"/>
      <c r="RN98" s="293"/>
      <c r="RO98" s="293"/>
      <c r="RP98" s="293"/>
      <c r="RQ98" s="293"/>
      <c r="RR98" s="293"/>
      <c r="RS98" s="293"/>
      <c r="RT98" s="293"/>
      <c r="RU98" s="293"/>
      <c r="RV98" s="293"/>
      <c r="RW98" s="293"/>
      <c r="RX98" s="293"/>
      <c r="RY98" s="293"/>
      <c r="RZ98" s="293"/>
      <c r="SA98" s="293"/>
      <c r="SB98" s="293"/>
      <c r="SC98" s="293"/>
      <c r="SD98" s="293"/>
      <c r="SE98" s="293"/>
      <c r="SF98" s="293"/>
      <c r="SG98" s="293"/>
      <c r="SH98" s="293"/>
      <c r="SI98" s="293"/>
      <c r="SJ98" s="293"/>
      <c r="SK98" s="293"/>
      <c r="SL98" s="293"/>
      <c r="SM98" s="293"/>
      <c r="SN98" s="293"/>
      <c r="SO98" s="293"/>
      <c r="SP98" s="293"/>
      <c r="SQ98" s="293"/>
      <c r="SR98" s="293"/>
      <c r="SS98" s="293"/>
      <c r="ST98" s="293"/>
      <c r="SU98" s="293"/>
      <c r="SV98" s="293"/>
      <c r="SW98" s="293"/>
      <c r="SX98" s="293"/>
      <c r="SY98" s="293"/>
      <c r="SZ98" s="293"/>
      <c r="TA98" s="293"/>
      <c r="TB98" s="293"/>
      <c r="TC98" s="293"/>
      <c r="TD98" s="293"/>
      <c r="TE98" s="293"/>
      <c r="TF98" s="293"/>
      <c r="TG98" s="293"/>
      <c r="TH98" s="293"/>
      <c r="TI98" s="293"/>
      <c r="TJ98" s="293"/>
      <c r="TK98" s="293"/>
      <c r="TL98" s="293"/>
      <c r="TM98" s="293"/>
      <c r="TN98" s="293"/>
      <c r="TO98" s="293"/>
      <c r="TP98" s="293"/>
      <c r="TQ98" s="293"/>
      <c r="TR98" s="293"/>
      <c r="TS98" s="293"/>
      <c r="TT98" s="293"/>
      <c r="TU98" s="293"/>
      <c r="TV98" s="293"/>
      <c r="TW98" s="293"/>
      <c r="TX98" s="293"/>
      <c r="TY98" s="293"/>
      <c r="TZ98" s="293"/>
      <c r="UA98" s="293"/>
      <c r="UB98" s="293"/>
      <c r="UC98" s="293"/>
      <c r="UD98" s="293"/>
      <c r="UE98" s="293"/>
      <c r="UF98" s="293"/>
      <c r="UG98" s="293"/>
      <c r="UH98" s="293"/>
      <c r="UI98" s="293"/>
      <c r="UJ98" s="293"/>
      <c r="UK98" s="293"/>
      <c r="UL98" s="293"/>
      <c r="UM98" s="293"/>
      <c r="UN98" s="293"/>
      <c r="UO98" s="293"/>
      <c r="UP98" s="293"/>
      <c r="UQ98" s="293"/>
      <c r="UR98" s="293"/>
      <c r="US98" s="293"/>
      <c r="UT98" s="293"/>
      <c r="UU98" s="293"/>
      <c r="UV98" s="293"/>
      <c r="UW98" s="293"/>
      <c r="UX98" s="293"/>
      <c r="UY98" s="293"/>
      <c r="UZ98" s="293"/>
      <c r="VA98" s="293"/>
      <c r="VB98" s="293"/>
      <c r="VC98" s="293"/>
      <c r="VD98" s="293"/>
      <c r="VE98" s="293"/>
      <c r="VF98" s="293"/>
      <c r="VG98" s="293"/>
      <c r="VH98" s="293"/>
      <c r="VI98" s="293"/>
      <c r="VJ98" s="293"/>
      <c r="VK98" s="293"/>
      <c r="VL98" s="293"/>
      <c r="VM98" s="293"/>
      <c r="VN98" s="293"/>
      <c r="VO98" s="293"/>
      <c r="VP98" s="293"/>
      <c r="VQ98" s="293"/>
      <c r="VR98" s="293"/>
      <c r="VS98" s="293"/>
      <c r="VT98" s="293"/>
      <c r="VU98" s="293"/>
      <c r="VV98" s="293"/>
      <c r="VW98" s="293"/>
      <c r="VX98" s="293"/>
      <c r="VY98" s="293"/>
      <c r="VZ98" s="293"/>
      <c r="WA98" s="293"/>
      <c r="WB98" s="293"/>
      <c r="WC98" s="293"/>
      <c r="WD98" s="293"/>
      <c r="WE98" s="293"/>
      <c r="WF98" s="293"/>
      <c r="WG98" s="293"/>
      <c r="WH98" s="293"/>
      <c r="WI98" s="293"/>
      <c r="WJ98" s="293"/>
      <c r="WK98" s="293"/>
      <c r="WL98" s="293"/>
      <c r="WM98" s="293"/>
      <c r="WN98" s="293"/>
      <c r="WO98" s="293"/>
      <c r="WP98" s="293"/>
      <c r="WQ98" s="293"/>
      <c r="WR98" s="293"/>
      <c r="WS98" s="293"/>
      <c r="WT98" s="293"/>
      <c r="WU98" s="293"/>
      <c r="WV98" s="293"/>
      <c r="WW98" s="293"/>
      <c r="WX98" s="293"/>
      <c r="WY98" s="293"/>
      <c r="WZ98" s="293"/>
      <c r="XA98" s="293"/>
      <c r="XB98" s="293"/>
      <c r="XC98" s="293"/>
      <c r="XD98" s="293"/>
      <c r="XE98" s="293"/>
      <c r="XF98" s="293"/>
      <c r="XG98" s="293"/>
      <c r="XH98" s="293"/>
      <c r="XI98" s="293"/>
      <c r="XJ98" s="293"/>
      <c r="XK98" s="293"/>
      <c r="XL98" s="293"/>
      <c r="XM98" s="293"/>
      <c r="XN98" s="293"/>
      <c r="XO98" s="293"/>
      <c r="XP98" s="293"/>
      <c r="XQ98" s="293"/>
      <c r="XR98" s="293"/>
      <c r="XS98" s="293"/>
      <c r="XT98" s="293"/>
      <c r="XU98" s="293"/>
      <c r="XV98" s="293"/>
      <c r="XW98" s="293"/>
      <c r="XX98" s="293"/>
      <c r="XY98" s="293"/>
      <c r="XZ98" s="293"/>
      <c r="YA98" s="293"/>
      <c r="YB98" s="293"/>
      <c r="YC98" s="293"/>
      <c r="YD98" s="293"/>
      <c r="YE98" s="293"/>
      <c r="YF98" s="293"/>
      <c r="YG98" s="293"/>
      <c r="YH98" s="293"/>
      <c r="YI98" s="293"/>
      <c r="YJ98" s="293"/>
      <c r="YK98" s="293"/>
      <c r="YL98" s="293"/>
      <c r="YM98" s="293"/>
      <c r="YN98" s="293"/>
      <c r="YO98" s="293"/>
      <c r="YP98" s="293"/>
      <c r="YQ98" s="293"/>
      <c r="YR98" s="293"/>
      <c r="YS98" s="293"/>
      <c r="YT98" s="293"/>
      <c r="YU98" s="293"/>
      <c r="YV98" s="293"/>
      <c r="YW98" s="293"/>
      <c r="YX98" s="293"/>
      <c r="YY98" s="293"/>
      <c r="YZ98" s="293"/>
      <c r="ZA98" s="293"/>
      <c r="ZB98" s="293"/>
      <c r="ZC98" s="293"/>
      <c r="ZD98" s="293"/>
      <c r="ZE98" s="293"/>
      <c r="ZF98" s="293"/>
      <c r="ZG98" s="293"/>
      <c r="ZH98" s="293"/>
      <c r="ZI98" s="293"/>
      <c r="ZJ98" s="293"/>
      <c r="ZK98" s="293"/>
      <c r="ZL98" s="293"/>
      <c r="ZM98" s="293"/>
      <c r="ZN98" s="293"/>
      <c r="ZO98" s="293"/>
      <c r="ZP98" s="293"/>
      <c r="ZQ98" s="293"/>
      <c r="ZR98" s="293"/>
      <c r="ZS98" s="293"/>
      <c r="ZT98" s="293"/>
      <c r="ZU98" s="293"/>
      <c r="ZV98" s="293"/>
      <c r="ZW98" s="293"/>
      <c r="ZX98" s="293"/>
      <c r="ZY98" s="293"/>
      <c r="ZZ98" s="293"/>
      <c r="AAA98" s="293"/>
      <c r="AAB98" s="293"/>
      <c r="AAC98" s="293"/>
      <c r="AAD98" s="293"/>
      <c r="AAE98" s="293"/>
      <c r="AAF98" s="293"/>
      <c r="AAG98" s="293"/>
      <c r="AAH98" s="293"/>
      <c r="AAI98" s="293"/>
      <c r="AAJ98" s="293"/>
      <c r="AAK98" s="293"/>
      <c r="AAL98" s="293"/>
      <c r="AAM98" s="293"/>
      <c r="AAN98" s="293"/>
      <c r="AAO98" s="293"/>
      <c r="AAP98" s="293"/>
      <c r="AAQ98" s="293"/>
      <c r="AAR98" s="293"/>
      <c r="AAS98" s="293"/>
      <c r="AAT98" s="293"/>
      <c r="AAU98" s="293"/>
      <c r="AAV98" s="293"/>
      <c r="AAW98" s="293"/>
      <c r="AAX98" s="293"/>
      <c r="AAY98" s="293"/>
      <c r="AAZ98" s="293"/>
      <c r="ABA98" s="293"/>
      <c r="ABB98" s="293"/>
      <c r="ABC98" s="293"/>
      <c r="ABD98" s="293"/>
      <c r="ABE98" s="293"/>
      <c r="ABF98" s="293"/>
      <c r="ABG98" s="293"/>
      <c r="ABH98" s="293"/>
      <c r="ABI98" s="293"/>
      <c r="ABJ98" s="293"/>
      <c r="ABK98" s="293"/>
      <c r="ABL98" s="293"/>
      <c r="ABM98" s="293"/>
      <c r="ABN98" s="293"/>
      <c r="ABO98" s="293"/>
      <c r="ABP98" s="293"/>
      <c r="ABQ98" s="293"/>
      <c r="ABR98" s="293"/>
      <c r="ABS98" s="293"/>
      <c r="ABT98" s="293"/>
      <c r="ABU98" s="293"/>
      <c r="ABV98" s="293"/>
      <c r="ABW98" s="293"/>
      <c r="ABX98" s="293"/>
      <c r="ABY98" s="293"/>
      <c r="ABZ98" s="293"/>
      <c r="ACA98" s="293"/>
      <c r="ACB98" s="293"/>
      <c r="ACC98" s="293"/>
      <c r="ACD98" s="293"/>
      <c r="ACE98" s="293"/>
      <c r="ACF98" s="293"/>
      <c r="ACG98" s="293"/>
      <c r="ACH98" s="293"/>
      <c r="ACI98" s="293"/>
      <c r="ACJ98" s="293"/>
      <c r="ACK98" s="293"/>
      <c r="ACL98" s="293"/>
      <c r="ACM98" s="293"/>
      <c r="ACN98" s="293"/>
      <c r="ACO98" s="293"/>
      <c r="ACP98" s="293"/>
      <c r="ACQ98" s="293"/>
      <c r="ACR98" s="293"/>
      <c r="ACS98" s="293"/>
      <c r="ACT98" s="293"/>
      <c r="ACU98" s="293"/>
      <c r="ACV98" s="293"/>
      <c r="ACW98" s="293"/>
      <c r="ACX98" s="293"/>
      <c r="ACY98" s="293"/>
      <c r="ACZ98" s="293"/>
      <c r="ADA98" s="293"/>
      <c r="ADB98" s="293"/>
      <c r="ADC98" s="293"/>
      <c r="ADD98" s="293"/>
      <c r="ADE98" s="293"/>
      <c r="ADF98" s="293"/>
      <c r="ADG98" s="293"/>
      <c r="ADH98" s="293"/>
      <c r="ADI98" s="293"/>
      <c r="ADJ98" s="293"/>
      <c r="ADK98" s="293"/>
      <c r="ADL98" s="293"/>
      <c r="ADM98" s="293"/>
      <c r="ADN98" s="293"/>
      <c r="ADO98" s="293"/>
      <c r="ADP98" s="293"/>
      <c r="ADQ98" s="293"/>
      <c r="ADR98" s="293"/>
      <c r="ADS98" s="293"/>
      <c r="ADT98" s="293"/>
      <c r="ADU98" s="293"/>
      <c r="ADV98" s="293"/>
      <c r="ADW98" s="293"/>
      <c r="ADX98" s="293"/>
      <c r="ADY98" s="293"/>
      <c r="ADZ98" s="293"/>
      <c r="AEA98" s="293"/>
      <c r="AEB98" s="293"/>
      <c r="AEC98" s="293"/>
      <c r="AED98" s="293"/>
      <c r="AEE98" s="293"/>
      <c r="AEF98" s="293"/>
      <c r="AEG98" s="293"/>
      <c r="AEH98" s="293"/>
      <c r="AEI98" s="293"/>
      <c r="AEJ98" s="293"/>
      <c r="AEK98" s="293"/>
      <c r="AEL98" s="293"/>
      <c r="AEM98" s="293"/>
      <c r="AEN98" s="293"/>
      <c r="AEO98" s="293"/>
      <c r="AEP98" s="293"/>
      <c r="AEQ98" s="293"/>
      <c r="AER98" s="293"/>
      <c r="AES98" s="293"/>
      <c r="AET98" s="293"/>
      <c r="AEU98" s="293"/>
      <c r="AEV98" s="293"/>
      <c r="AEW98" s="293"/>
      <c r="AEX98" s="293"/>
      <c r="AEY98" s="293"/>
      <c r="AEZ98" s="293"/>
      <c r="AFA98" s="293"/>
      <c r="AFB98" s="293"/>
      <c r="AFC98" s="293"/>
      <c r="AFD98" s="293"/>
      <c r="AFE98" s="293"/>
      <c r="AFF98" s="293"/>
      <c r="AFG98" s="293"/>
      <c r="AFH98" s="293"/>
      <c r="AFI98" s="293"/>
      <c r="AFJ98" s="293"/>
      <c r="AFK98" s="293"/>
      <c r="AFL98" s="293"/>
      <c r="AFM98" s="293"/>
      <c r="AFN98" s="293"/>
      <c r="AFO98" s="293"/>
      <c r="AFP98" s="293"/>
      <c r="AFQ98" s="293"/>
      <c r="AFR98" s="293"/>
      <c r="AFS98" s="293"/>
      <c r="AFT98" s="293"/>
      <c r="AFU98" s="293"/>
      <c r="AFV98" s="293"/>
      <c r="AFW98" s="293"/>
      <c r="AFX98" s="293"/>
      <c r="AFY98" s="293"/>
      <c r="AFZ98" s="293"/>
      <c r="AGA98" s="293"/>
      <c r="AGB98" s="293"/>
      <c r="AGC98" s="293"/>
      <c r="AGD98" s="293"/>
      <c r="AGE98" s="293"/>
      <c r="AGF98" s="293"/>
      <c r="AGG98" s="293"/>
      <c r="AGH98" s="293"/>
      <c r="AGI98" s="293"/>
      <c r="AGJ98" s="293"/>
      <c r="AGK98" s="293"/>
      <c r="AGL98" s="293"/>
      <c r="AGM98" s="293"/>
      <c r="AGN98" s="293"/>
      <c r="AGO98" s="293"/>
      <c r="AGP98" s="293"/>
      <c r="AGQ98" s="293"/>
      <c r="AGR98" s="293"/>
      <c r="AGS98" s="293"/>
      <c r="AGT98" s="293"/>
      <c r="AGU98" s="293"/>
      <c r="AGV98" s="293"/>
      <c r="AGW98" s="293"/>
      <c r="AGX98" s="293"/>
      <c r="AGY98" s="293"/>
      <c r="AGZ98" s="293"/>
      <c r="AHA98" s="293"/>
      <c r="AHB98" s="293"/>
      <c r="AHC98" s="293"/>
      <c r="AHD98" s="293"/>
      <c r="AHE98" s="293"/>
      <c r="AHF98" s="293"/>
      <c r="AHG98" s="293"/>
      <c r="AHH98" s="293"/>
      <c r="AHI98" s="293"/>
      <c r="AHJ98" s="293"/>
      <c r="AHK98" s="293"/>
      <c r="AHL98" s="293"/>
      <c r="AHM98" s="293"/>
      <c r="AHN98" s="293"/>
      <c r="AHO98" s="293"/>
      <c r="AHP98" s="293"/>
      <c r="AHQ98" s="293"/>
      <c r="AHR98" s="293"/>
      <c r="AHS98" s="293"/>
      <c r="AHT98" s="293"/>
      <c r="AHU98" s="293"/>
      <c r="AHV98" s="293"/>
      <c r="AHW98" s="293"/>
      <c r="AHX98" s="293"/>
      <c r="AHY98" s="293"/>
      <c r="AHZ98" s="293"/>
      <c r="AIA98" s="293"/>
      <c r="AIB98" s="293"/>
      <c r="AIC98" s="293"/>
      <c r="AID98" s="293"/>
      <c r="AIE98" s="293"/>
      <c r="AIF98" s="293"/>
      <c r="AIG98" s="293"/>
      <c r="AIH98" s="293"/>
      <c r="AII98" s="293"/>
      <c r="AIJ98" s="293"/>
      <c r="AIK98" s="293"/>
      <c r="AIL98" s="293"/>
      <c r="AIM98" s="293"/>
      <c r="AIN98" s="293"/>
      <c r="AIO98" s="293"/>
      <c r="AIP98" s="293"/>
      <c r="AIQ98" s="293"/>
      <c r="AIR98" s="293"/>
      <c r="AIS98" s="293"/>
      <c r="AIT98" s="293"/>
      <c r="AIU98" s="293"/>
      <c r="AIV98" s="293"/>
      <c r="AIW98" s="293"/>
      <c r="AIX98" s="293"/>
      <c r="AIY98" s="293"/>
      <c r="AIZ98" s="293"/>
    </row>
    <row r="99" spans="1:936" s="294" customFormat="1" ht="39" customHeight="1" x14ac:dyDescent="0.25">
      <c r="A99" s="200"/>
      <c r="B99" s="201"/>
      <c r="C99" s="201"/>
      <c r="D99" s="216" t="s">
        <v>3</v>
      </c>
      <c r="E99" s="216"/>
      <c r="F99" s="216"/>
      <c r="G99" s="216"/>
      <c r="H99" s="216"/>
      <c r="I99" s="216"/>
      <c r="J99" s="216"/>
      <c r="K99" s="216"/>
      <c r="L99" s="216"/>
      <c r="M99" s="60"/>
      <c r="N99" s="61">
        <f>SUMIF($M$73:$M$97,D99,$N$73:$N$97)</f>
        <v>16940988508.200001</v>
      </c>
      <c r="O99" s="61">
        <f>SUMIF($M$73:$M$97,D99,$O$73:$O$97)</f>
        <v>17041113555.5</v>
      </c>
      <c r="P99" s="61"/>
      <c r="Q99" s="61">
        <f>SUMIF($M$73:$M$97,D99,$Q$73:$Q$97)</f>
        <v>3541477510.9000001</v>
      </c>
      <c r="R99" s="61">
        <f>SUMIF($M$73:$M$97,D99,$R$73:$R$97)</f>
        <v>3855537836.1799998</v>
      </c>
      <c r="S99" s="61">
        <f>SUMIF($M$73:$M$97,D99,$S$73:$S$97)</f>
        <v>13499636044.6</v>
      </c>
      <c r="T99" s="116"/>
      <c r="U99" s="292"/>
      <c r="V99" s="293"/>
      <c r="W99" s="293"/>
      <c r="X99" s="293"/>
      <c r="Y99" s="293"/>
      <c r="Z99" s="293"/>
      <c r="AA99" s="293"/>
      <c r="AB99" s="293"/>
      <c r="AC99" s="293"/>
      <c r="AD99" s="293"/>
      <c r="AE99" s="293"/>
      <c r="AF99" s="293"/>
      <c r="AG99" s="293"/>
      <c r="AH99" s="293"/>
      <c r="AI99" s="293"/>
      <c r="AJ99" s="293"/>
      <c r="AK99" s="293"/>
      <c r="AL99" s="293"/>
      <c r="AM99" s="293"/>
      <c r="AN99" s="293"/>
      <c r="AO99" s="293"/>
      <c r="AP99" s="293"/>
      <c r="AQ99" s="293"/>
      <c r="AR99" s="293"/>
      <c r="AS99" s="293"/>
      <c r="AT99" s="293"/>
      <c r="AU99" s="293"/>
      <c r="AV99" s="293"/>
      <c r="AW99" s="293"/>
      <c r="AX99" s="293"/>
      <c r="AY99" s="293"/>
      <c r="AZ99" s="293"/>
      <c r="BA99" s="293"/>
      <c r="BB99" s="293"/>
      <c r="BC99" s="293"/>
      <c r="BD99" s="293"/>
      <c r="BE99" s="293"/>
      <c r="BF99" s="293"/>
      <c r="BG99" s="293"/>
      <c r="BH99" s="293"/>
      <c r="BI99" s="293"/>
      <c r="BJ99" s="293"/>
      <c r="BK99" s="293"/>
      <c r="BL99" s="293"/>
      <c r="BM99" s="293"/>
      <c r="BN99" s="293"/>
      <c r="BO99" s="293"/>
      <c r="BP99" s="293"/>
      <c r="BQ99" s="293"/>
      <c r="BR99" s="293"/>
      <c r="BS99" s="293"/>
      <c r="BT99" s="293"/>
      <c r="BU99" s="293"/>
      <c r="BV99" s="293"/>
      <c r="BW99" s="293"/>
      <c r="BX99" s="293"/>
      <c r="BY99" s="293"/>
      <c r="BZ99" s="293"/>
      <c r="CA99" s="293"/>
      <c r="CB99" s="293"/>
      <c r="CC99" s="293"/>
      <c r="CD99" s="293"/>
      <c r="CE99" s="293"/>
      <c r="CF99" s="293"/>
      <c r="CG99" s="293"/>
      <c r="CH99" s="293"/>
      <c r="CI99" s="293"/>
      <c r="CJ99" s="293"/>
      <c r="CK99" s="293"/>
      <c r="CL99" s="293"/>
      <c r="CM99" s="293"/>
      <c r="CN99" s="293"/>
      <c r="CO99" s="293"/>
      <c r="CP99" s="293"/>
      <c r="CQ99" s="293"/>
      <c r="CR99" s="293"/>
      <c r="CS99" s="293"/>
      <c r="CT99" s="293"/>
      <c r="CU99" s="293"/>
      <c r="CV99" s="293"/>
      <c r="CW99" s="293"/>
      <c r="CX99" s="293"/>
      <c r="CY99" s="293"/>
      <c r="CZ99" s="293"/>
      <c r="DA99" s="293"/>
      <c r="DB99" s="293"/>
      <c r="DC99" s="293"/>
      <c r="DD99" s="293"/>
      <c r="DE99" s="293"/>
      <c r="DF99" s="293"/>
      <c r="DG99" s="293"/>
      <c r="DH99" s="293"/>
      <c r="DI99" s="293"/>
      <c r="DJ99" s="293"/>
      <c r="DK99" s="293"/>
      <c r="DL99" s="293"/>
      <c r="DM99" s="293"/>
      <c r="DN99" s="293"/>
      <c r="DO99" s="293"/>
      <c r="DP99" s="293"/>
      <c r="DQ99" s="293"/>
      <c r="DR99" s="293"/>
      <c r="DS99" s="293"/>
      <c r="DT99" s="293"/>
      <c r="DU99" s="293"/>
      <c r="DV99" s="293"/>
      <c r="DW99" s="293"/>
      <c r="DX99" s="293"/>
      <c r="DY99" s="293"/>
      <c r="DZ99" s="293"/>
      <c r="EA99" s="293"/>
      <c r="EB99" s="293"/>
      <c r="EC99" s="293"/>
      <c r="ED99" s="293"/>
      <c r="EE99" s="293"/>
      <c r="EF99" s="293"/>
      <c r="EG99" s="293"/>
      <c r="EH99" s="293"/>
      <c r="EI99" s="293"/>
      <c r="EJ99" s="293"/>
      <c r="EK99" s="293"/>
      <c r="EL99" s="293"/>
      <c r="EM99" s="293"/>
      <c r="EN99" s="293"/>
      <c r="EO99" s="293"/>
      <c r="EP99" s="293"/>
      <c r="EQ99" s="293"/>
      <c r="ER99" s="293"/>
      <c r="ES99" s="293"/>
      <c r="ET99" s="293"/>
      <c r="EU99" s="293"/>
      <c r="EV99" s="293"/>
      <c r="EW99" s="293"/>
      <c r="EX99" s="293"/>
      <c r="EY99" s="293"/>
      <c r="EZ99" s="293"/>
      <c r="FA99" s="293"/>
      <c r="FB99" s="293"/>
      <c r="FC99" s="293"/>
      <c r="FD99" s="293"/>
      <c r="FE99" s="293"/>
      <c r="FF99" s="293"/>
      <c r="FG99" s="293"/>
      <c r="FH99" s="293"/>
      <c r="FI99" s="293"/>
      <c r="FJ99" s="293"/>
      <c r="FK99" s="293"/>
      <c r="FL99" s="293"/>
      <c r="FM99" s="293"/>
      <c r="FN99" s="293"/>
      <c r="FO99" s="293"/>
      <c r="FP99" s="293"/>
      <c r="FQ99" s="293"/>
      <c r="FR99" s="293"/>
      <c r="FS99" s="293"/>
      <c r="FT99" s="293"/>
      <c r="FU99" s="293"/>
      <c r="FV99" s="293"/>
      <c r="FW99" s="293"/>
      <c r="FX99" s="293"/>
      <c r="FY99" s="293"/>
      <c r="FZ99" s="293"/>
      <c r="GA99" s="293"/>
      <c r="GB99" s="293"/>
      <c r="GC99" s="293"/>
      <c r="GD99" s="293"/>
      <c r="GE99" s="293"/>
      <c r="GF99" s="293"/>
      <c r="GG99" s="293"/>
      <c r="GH99" s="293"/>
      <c r="GI99" s="293"/>
      <c r="GJ99" s="293"/>
      <c r="GK99" s="293"/>
      <c r="GL99" s="293"/>
      <c r="GM99" s="293"/>
      <c r="GN99" s="293"/>
      <c r="GO99" s="293"/>
      <c r="GP99" s="293"/>
      <c r="GQ99" s="293"/>
      <c r="GR99" s="293"/>
      <c r="GS99" s="293"/>
      <c r="GT99" s="293"/>
      <c r="GU99" s="293"/>
      <c r="GV99" s="293"/>
      <c r="GW99" s="293"/>
      <c r="GX99" s="293"/>
      <c r="GY99" s="293"/>
      <c r="GZ99" s="293"/>
      <c r="HA99" s="293"/>
      <c r="HB99" s="293"/>
      <c r="HC99" s="293"/>
      <c r="HD99" s="293"/>
      <c r="HE99" s="293"/>
      <c r="HF99" s="293"/>
      <c r="HG99" s="293"/>
      <c r="HH99" s="293"/>
      <c r="HI99" s="293"/>
      <c r="HJ99" s="293"/>
      <c r="HK99" s="293"/>
      <c r="HL99" s="293"/>
      <c r="HM99" s="293"/>
      <c r="HN99" s="293"/>
      <c r="HO99" s="293"/>
      <c r="HP99" s="293"/>
      <c r="HQ99" s="293"/>
      <c r="HR99" s="293"/>
      <c r="HS99" s="293"/>
      <c r="HT99" s="293"/>
      <c r="HU99" s="293"/>
      <c r="HV99" s="293"/>
      <c r="HW99" s="293"/>
      <c r="HX99" s="293"/>
      <c r="HY99" s="293"/>
      <c r="HZ99" s="293"/>
      <c r="IA99" s="293"/>
      <c r="IB99" s="293"/>
      <c r="IC99" s="293"/>
      <c r="ID99" s="293"/>
      <c r="IE99" s="293"/>
      <c r="IF99" s="293"/>
      <c r="IG99" s="293"/>
      <c r="IH99" s="293"/>
      <c r="II99" s="293"/>
      <c r="IJ99" s="293"/>
      <c r="IK99" s="293"/>
      <c r="IL99" s="293"/>
      <c r="IM99" s="293"/>
      <c r="IN99" s="293"/>
      <c r="IO99" s="293"/>
      <c r="IP99" s="293"/>
      <c r="IQ99" s="293"/>
      <c r="IR99" s="293"/>
      <c r="IS99" s="293"/>
      <c r="IT99" s="293"/>
      <c r="IU99" s="293"/>
      <c r="IV99" s="293"/>
      <c r="IW99" s="293"/>
      <c r="IX99" s="293"/>
      <c r="IY99" s="293"/>
      <c r="IZ99" s="293"/>
      <c r="JA99" s="293"/>
      <c r="JB99" s="293"/>
      <c r="JC99" s="293"/>
      <c r="JD99" s="293"/>
      <c r="JE99" s="293"/>
      <c r="JF99" s="293"/>
      <c r="JG99" s="293"/>
      <c r="JH99" s="293"/>
      <c r="JI99" s="293"/>
      <c r="JJ99" s="293"/>
      <c r="JK99" s="293"/>
      <c r="JL99" s="293"/>
      <c r="JM99" s="293"/>
      <c r="JN99" s="293"/>
      <c r="JO99" s="293"/>
      <c r="JP99" s="293"/>
      <c r="JQ99" s="293"/>
      <c r="JR99" s="293"/>
      <c r="JS99" s="293"/>
      <c r="JT99" s="293"/>
      <c r="JU99" s="293"/>
      <c r="JV99" s="293"/>
      <c r="JW99" s="293"/>
      <c r="JX99" s="293"/>
      <c r="JY99" s="293"/>
      <c r="JZ99" s="293"/>
      <c r="KA99" s="293"/>
      <c r="KB99" s="293"/>
      <c r="KC99" s="293"/>
      <c r="KD99" s="293"/>
      <c r="KE99" s="293"/>
      <c r="KF99" s="293"/>
      <c r="KG99" s="293"/>
      <c r="KH99" s="293"/>
      <c r="KI99" s="293"/>
      <c r="KJ99" s="293"/>
      <c r="KK99" s="293"/>
      <c r="KL99" s="293"/>
      <c r="KM99" s="293"/>
      <c r="KN99" s="293"/>
      <c r="KO99" s="293"/>
      <c r="KP99" s="293"/>
      <c r="KQ99" s="293"/>
      <c r="KR99" s="293"/>
      <c r="KS99" s="293"/>
      <c r="KT99" s="293"/>
      <c r="KU99" s="293"/>
      <c r="KV99" s="293"/>
      <c r="KW99" s="293"/>
      <c r="KX99" s="293"/>
      <c r="KY99" s="293"/>
      <c r="KZ99" s="293"/>
      <c r="LA99" s="293"/>
      <c r="LB99" s="293"/>
      <c r="LC99" s="293"/>
      <c r="LD99" s="293"/>
      <c r="LE99" s="293"/>
      <c r="LF99" s="293"/>
      <c r="LG99" s="293"/>
      <c r="LH99" s="293"/>
      <c r="LI99" s="293"/>
      <c r="LJ99" s="293"/>
      <c r="LK99" s="293"/>
      <c r="LL99" s="293"/>
      <c r="LM99" s="293"/>
      <c r="LN99" s="293"/>
      <c r="LO99" s="293"/>
      <c r="LP99" s="293"/>
      <c r="LQ99" s="293"/>
      <c r="LR99" s="293"/>
      <c r="LS99" s="293"/>
      <c r="LT99" s="293"/>
      <c r="LU99" s="293"/>
      <c r="LV99" s="293"/>
      <c r="LW99" s="293"/>
      <c r="LX99" s="293"/>
      <c r="LY99" s="293"/>
      <c r="LZ99" s="293"/>
      <c r="MA99" s="293"/>
      <c r="MB99" s="293"/>
      <c r="MC99" s="293"/>
      <c r="MD99" s="293"/>
      <c r="ME99" s="293"/>
      <c r="MF99" s="293"/>
      <c r="MG99" s="293"/>
      <c r="MH99" s="293"/>
      <c r="MI99" s="293"/>
      <c r="MJ99" s="293"/>
      <c r="MK99" s="293"/>
      <c r="ML99" s="293"/>
      <c r="MM99" s="293"/>
      <c r="MN99" s="293"/>
      <c r="MO99" s="293"/>
      <c r="MP99" s="293"/>
      <c r="MQ99" s="293"/>
      <c r="MR99" s="293"/>
      <c r="MS99" s="293"/>
      <c r="MT99" s="293"/>
      <c r="MU99" s="293"/>
      <c r="MV99" s="293"/>
      <c r="MW99" s="293"/>
      <c r="MX99" s="293"/>
      <c r="MY99" s="293"/>
      <c r="MZ99" s="293"/>
      <c r="NA99" s="293"/>
      <c r="NB99" s="293"/>
      <c r="NC99" s="293"/>
      <c r="ND99" s="293"/>
      <c r="NE99" s="293"/>
      <c r="NF99" s="293"/>
      <c r="NG99" s="293"/>
      <c r="NH99" s="293"/>
      <c r="NI99" s="293"/>
      <c r="NJ99" s="293"/>
      <c r="NK99" s="293"/>
      <c r="NL99" s="293"/>
      <c r="NM99" s="293"/>
      <c r="NN99" s="293"/>
      <c r="NO99" s="293"/>
      <c r="NP99" s="293"/>
      <c r="NQ99" s="293"/>
      <c r="NR99" s="293"/>
      <c r="NS99" s="293"/>
      <c r="NT99" s="293"/>
      <c r="NU99" s="293"/>
      <c r="NV99" s="293"/>
      <c r="NW99" s="293"/>
      <c r="NX99" s="293"/>
      <c r="NY99" s="293"/>
      <c r="NZ99" s="293"/>
      <c r="OA99" s="293"/>
      <c r="OB99" s="293"/>
      <c r="OC99" s="293"/>
      <c r="OD99" s="293"/>
      <c r="OE99" s="293"/>
      <c r="OF99" s="293"/>
      <c r="OG99" s="293"/>
      <c r="OH99" s="293"/>
      <c r="OI99" s="293"/>
      <c r="OJ99" s="293"/>
      <c r="OK99" s="293"/>
      <c r="OL99" s="293"/>
      <c r="OM99" s="293"/>
      <c r="ON99" s="293"/>
      <c r="OO99" s="293"/>
      <c r="OP99" s="293"/>
      <c r="OQ99" s="293"/>
      <c r="OR99" s="293"/>
      <c r="OS99" s="293"/>
      <c r="OT99" s="293"/>
      <c r="OU99" s="293"/>
      <c r="OV99" s="293"/>
      <c r="OW99" s="293"/>
      <c r="OX99" s="293"/>
      <c r="OY99" s="293"/>
      <c r="OZ99" s="293"/>
      <c r="PA99" s="293"/>
      <c r="PB99" s="293"/>
      <c r="PC99" s="293"/>
      <c r="PD99" s="293"/>
      <c r="PE99" s="293"/>
      <c r="PF99" s="293"/>
      <c r="PG99" s="293"/>
      <c r="PH99" s="293"/>
      <c r="PI99" s="293"/>
      <c r="PJ99" s="293"/>
      <c r="PK99" s="293"/>
      <c r="PL99" s="293"/>
      <c r="PM99" s="293"/>
      <c r="PN99" s="293"/>
      <c r="PO99" s="293"/>
      <c r="PP99" s="293"/>
      <c r="PQ99" s="293"/>
      <c r="PR99" s="293"/>
      <c r="PS99" s="293"/>
      <c r="PT99" s="293"/>
      <c r="PU99" s="293"/>
      <c r="PV99" s="293"/>
      <c r="PW99" s="293"/>
      <c r="PX99" s="293"/>
      <c r="PY99" s="293"/>
      <c r="PZ99" s="293"/>
      <c r="QA99" s="293"/>
      <c r="QB99" s="293"/>
      <c r="QC99" s="293"/>
      <c r="QD99" s="293"/>
      <c r="QE99" s="293"/>
      <c r="QF99" s="293"/>
      <c r="QG99" s="293"/>
      <c r="QH99" s="293"/>
      <c r="QI99" s="293"/>
      <c r="QJ99" s="293"/>
      <c r="QK99" s="293"/>
      <c r="QL99" s="293"/>
      <c r="QM99" s="293"/>
      <c r="QN99" s="293"/>
      <c r="QO99" s="293"/>
      <c r="QP99" s="293"/>
      <c r="QQ99" s="293"/>
      <c r="QR99" s="293"/>
      <c r="QS99" s="293"/>
      <c r="QT99" s="293"/>
      <c r="QU99" s="293"/>
      <c r="QV99" s="293"/>
      <c r="QW99" s="293"/>
      <c r="QX99" s="293"/>
      <c r="QY99" s="293"/>
      <c r="QZ99" s="293"/>
      <c r="RA99" s="293"/>
      <c r="RB99" s="293"/>
      <c r="RC99" s="293"/>
      <c r="RD99" s="293"/>
      <c r="RE99" s="293"/>
      <c r="RF99" s="293"/>
      <c r="RG99" s="293"/>
      <c r="RH99" s="293"/>
      <c r="RI99" s="293"/>
      <c r="RJ99" s="293"/>
      <c r="RK99" s="293"/>
      <c r="RL99" s="293"/>
      <c r="RM99" s="293"/>
      <c r="RN99" s="293"/>
      <c r="RO99" s="293"/>
      <c r="RP99" s="293"/>
      <c r="RQ99" s="293"/>
      <c r="RR99" s="293"/>
      <c r="RS99" s="293"/>
      <c r="RT99" s="293"/>
      <c r="RU99" s="293"/>
      <c r="RV99" s="293"/>
      <c r="RW99" s="293"/>
      <c r="RX99" s="293"/>
      <c r="RY99" s="293"/>
      <c r="RZ99" s="293"/>
      <c r="SA99" s="293"/>
      <c r="SB99" s="293"/>
      <c r="SC99" s="293"/>
      <c r="SD99" s="293"/>
      <c r="SE99" s="293"/>
      <c r="SF99" s="293"/>
      <c r="SG99" s="293"/>
      <c r="SH99" s="293"/>
      <c r="SI99" s="293"/>
      <c r="SJ99" s="293"/>
      <c r="SK99" s="293"/>
      <c r="SL99" s="293"/>
      <c r="SM99" s="293"/>
      <c r="SN99" s="293"/>
      <c r="SO99" s="293"/>
      <c r="SP99" s="293"/>
      <c r="SQ99" s="293"/>
      <c r="SR99" s="293"/>
      <c r="SS99" s="293"/>
      <c r="ST99" s="293"/>
      <c r="SU99" s="293"/>
      <c r="SV99" s="293"/>
      <c r="SW99" s="293"/>
      <c r="SX99" s="293"/>
      <c r="SY99" s="293"/>
      <c r="SZ99" s="293"/>
      <c r="TA99" s="293"/>
      <c r="TB99" s="293"/>
      <c r="TC99" s="293"/>
      <c r="TD99" s="293"/>
      <c r="TE99" s="293"/>
      <c r="TF99" s="293"/>
      <c r="TG99" s="293"/>
      <c r="TH99" s="293"/>
      <c r="TI99" s="293"/>
      <c r="TJ99" s="293"/>
      <c r="TK99" s="293"/>
      <c r="TL99" s="293"/>
      <c r="TM99" s="293"/>
      <c r="TN99" s="293"/>
      <c r="TO99" s="293"/>
      <c r="TP99" s="293"/>
      <c r="TQ99" s="293"/>
      <c r="TR99" s="293"/>
      <c r="TS99" s="293"/>
      <c r="TT99" s="293"/>
      <c r="TU99" s="293"/>
      <c r="TV99" s="293"/>
      <c r="TW99" s="293"/>
      <c r="TX99" s="293"/>
      <c r="TY99" s="293"/>
      <c r="TZ99" s="293"/>
      <c r="UA99" s="293"/>
      <c r="UB99" s="293"/>
      <c r="UC99" s="293"/>
      <c r="UD99" s="293"/>
      <c r="UE99" s="293"/>
      <c r="UF99" s="293"/>
      <c r="UG99" s="293"/>
      <c r="UH99" s="293"/>
      <c r="UI99" s="293"/>
      <c r="UJ99" s="293"/>
      <c r="UK99" s="293"/>
      <c r="UL99" s="293"/>
      <c r="UM99" s="293"/>
      <c r="UN99" s="293"/>
      <c r="UO99" s="293"/>
      <c r="UP99" s="293"/>
      <c r="UQ99" s="293"/>
      <c r="UR99" s="293"/>
      <c r="US99" s="293"/>
      <c r="UT99" s="293"/>
      <c r="UU99" s="293"/>
      <c r="UV99" s="293"/>
      <c r="UW99" s="293"/>
      <c r="UX99" s="293"/>
      <c r="UY99" s="293"/>
      <c r="UZ99" s="293"/>
      <c r="VA99" s="293"/>
      <c r="VB99" s="293"/>
      <c r="VC99" s="293"/>
      <c r="VD99" s="293"/>
      <c r="VE99" s="293"/>
      <c r="VF99" s="293"/>
      <c r="VG99" s="293"/>
      <c r="VH99" s="293"/>
      <c r="VI99" s="293"/>
      <c r="VJ99" s="293"/>
      <c r="VK99" s="293"/>
      <c r="VL99" s="293"/>
      <c r="VM99" s="293"/>
      <c r="VN99" s="293"/>
      <c r="VO99" s="293"/>
      <c r="VP99" s="293"/>
      <c r="VQ99" s="293"/>
      <c r="VR99" s="293"/>
      <c r="VS99" s="293"/>
      <c r="VT99" s="293"/>
      <c r="VU99" s="293"/>
      <c r="VV99" s="293"/>
      <c r="VW99" s="293"/>
      <c r="VX99" s="293"/>
      <c r="VY99" s="293"/>
      <c r="VZ99" s="293"/>
      <c r="WA99" s="293"/>
      <c r="WB99" s="293"/>
      <c r="WC99" s="293"/>
      <c r="WD99" s="293"/>
      <c r="WE99" s="293"/>
      <c r="WF99" s="293"/>
      <c r="WG99" s="293"/>
      <c r="WH99" s="293"/>
      <c r="WI99" s="293"/>
      <c r="WJ99" s="293"/>
      <c r="WK99" s="293"/>
      <c r="WL99" s="293"/>
      <c r="WM99" s="293"/>
      <c r="WN99" s="293"/>
      <c r="WO99" s="293"/>
      <c r="WP99" s="293"/>
      <c r="WQ99" s="293"/>
      <c r="WR99" s="293"/>
      <c r="WS99" s="293"/>
      <c r="WT99" s="293"/>
      <c r="WU99" s="293"/>
      <c r="WV99" s="293"/>
      <c r="WW99" s="293"/>
      <c r="WX99" s="293"/>
      <c r="WY99" s="293"/>
      <c r="WZ99" s="293"/>
      <c r="XA99" s="293"/>
      <c r="XB99" s="293"/>
      <c r="XC99" s="293"/>
      <c r="XD99" s="293"/>
      <c r="XE99" s="293"/>
      <c r="XF99" s="293"/>
      <c r="XG99" s="293"/>
      <c r="XH99" s="293"/>
      <c r="XI99" s="293"/>
      <c r="XJ99" s="293"/>
      <c r="XK99" s="293"/>
      <c r="XL99" s="293"/>
      <c r="XM99" s="293"/>
      <c r="XN99" s="293"/>
      <c r="XO99" s="293"/>
      <c r="XP99" s="293"/>
      <c r="XQ99" s="293"/>
      <c r="XR99" s="293"/>
      <c r="XS99" s="293"/>
      <c r="XT99" s="293"/>
      <c r="XU99" s="293"/>
      <c r="XV99" s="293"/>
      <c r="XW99" s="293"/>
      <c r="XX99" s="293"/>
      <c r="XY99" s="293"/>
      <c r="XZ99" s="293"/>
      <c r="YA99" s="293"/>
      <c r="YB99" s="293"/>
      <c r="YC99" s="293"/>
      <c r="YD99" s="293"/>
      <c r="YE99" s="293"/>
      <c r="YF99" s="293"/>
      <c r="YG99" s="293"/>
      <c r="YH99" s="293"/>
      <c r="YI99" s="293"/>
      <c r="YJ99" s="293"/>
      <c r="YK99" s="293"/>
      <c r="YL99" s="293"/>
      <c r="YM99" s="293"/>
      <c r="YN99" s="293"/>
      <c r="YO99" s="293"/>
      <c r="YP99" s="293"/>
      <c r="YQ99" s="293"/>
      <c r="YR99" s="293"/>
      <c r="YS99" s="293"/>
      <c r="YT99" s="293"/>
      <c r="YU99" s="293"/>
      <c r="YV99" s="293"/>
      <c r="YW99" s="293"/>
      <c r="YX99" s="293"/>
      <c r="YY99" s="293"/>
      <c r="YZ99" s="293"/>
      <c r="ZA99" s="293"/>
      <c r="ZB99" s="293"/>
      <c r="ZC99" s="293"/>
      <c r="ZD99" s="293"/>
      <c r="ZE99" s="293"/>
      <c r="ZF99" s="293"/>
      <c r="ZG99" s="293"/>
      <c r="ZH99" s="293"/>
      <c r="ZI99" s="293"/>
      <c r="ZJ99" s="293"/>
      <c r="ZK99" s="293"/>
      <c r="ZL99" s="293"/>
      <c r="ZM99" s="293"/>
      <c r="ZN99" s="293"/>
      <c r="ZO99" s="293"/>
      <c r="ZP99" s="293"/>
      <c r="ZQ99" s="293"/>
      <c r="ZR99" s="293"/>
      <c r="ZS99" s="293"/>
      <c r="ZT99" s="293"/>
      <c r="ZU99" s="293"/>
      <c r="ZV99" s="293"/>
      <c r="ZW99" s="293"/>
      <c r="ZX99" s="293"/>
      <c r="ZY99" s="293"/>
      <c r="ZZ99" s="293"/>
      <c r="AAA99" s="293"/>
      <c r="AAB99" s="293"/>
      <c r="AAC99" s="293"/>
      <c r="AAD99" s="293"/>
      <c r="AAE99" s="293"/>
      <c r="AAF99" s="293"/>
      <c r="AAG99" s="293"/>
      <c r="AAH99" s="293"/>
      <c r="AAI99" s="293"/>
      <c r="AAJ99" s="293"/>
      <c r="AAK99" s="293"/>
      <c r="AAL99" s="293"/>
      <c r="AAM99" s="293"/>
      <c r="AAN99" s="293"/>
      <c r="AAO99" s="293"/>
      <c r="AAP99" s="293"/>
      <c r="AAQ99" s="293"/>
      <c r="AAR99" s="293"/>
      <c r="AAS99" s="293"/>
      <c r="AAT99" s="293"/>
      <c r="AAU99" s="293"/>
      <c r="AAV99" s="293"/>
      <c r="AAW99" s="293"/>
      <c r="AAX99" s="293"/>
      <c r="AAY99" s="293"/>
      <c r="AAZ99" s="293"/>
      <c r="ABA99" s="293"/>
      <c r="ABB99" s="293"/>
      <c r="ABC99" s="293"/>
      <c r="ABD99" s="293"/>
      <c r="ABE99" s="293"/>
      <c r="ABF99" s="293"/>
      <c r="ABG99" s="293"/>
      <c r="ABH99" s="293"/>
      <c r="ABI99" s="293"/>
      <c r="ABJ99" s="293"/>
      <c r="ABK99" s="293"/>
      <c r="ABL99" s="293"/>
      <c r="ABM99" s="293"/>
      <c r="ABN99" s="293"/>
      <c r="ABO99" s="293"/>
      <c r="ABP99" s="293"/>
      <c r="ABQ99" s="293"/>
      <c r="ABR99" s="293"/>
      <c r="ABS99" s="293"/>
      <c r="ABT99" s="293"/>
      <c r="ABU99" s="293"/>
      <c r="ABV99" s="293"/>
      <c r="ABW99" s="293"/>
      <c r="ABX99" s="293"/>
      <c r="ABY99" s="293"/>
      <c r="ABZ99" s="293"/>
      <c r="ACA99" s="293"/>
      <c r="ACB99" s="293"/>
      <c r="ACC99" s="293"/>
      <c r="ACD99" s="293"/>
      <c r="ACE99" s="293"/>
      <c r="ACF99" s="293"/>
      <c r="ACG99" s="293"/>
      <c r="ACH99" s="293"/>
      <c r="ACI99" s="293"/>
      <c r="ACJ99" s="293"/>
      <c r="ACK99" s="293"/>
      <c r="ACL99" s="293"/>
      <c r="ACM99" s="293"/>
      <c r="ACN99" s="293"/>
      <c r="ACO99" s="293"/>
      <c r="ACP99" s="293"/>
      <c r="ACQ99" s="293"/>
      <c r="ACR99" s="293"/>
      <c r="ACS99" s="293"/>
      <c r="ACT99" s="293"/>
      <c r="ACU99" s="293"/>
      <c r="ACV99" s="293"/>
      <c r="ACW99" s="293"/>
      <c r="ACX99" s="293"/>
      <c r="ACY99" s="293"/>
      <c r="ACZ99" s="293"/>
      <c r="ADA99" s="293"/>
      <c r="ADB99" s="293"/>
      <c r="ADC99" s="293"/>
      <c r="ADD99" s="293"/>
      <c r="ADE99" s="293"/>
      <c r="ADF99" s="293"/>
      <c r="ADG99" s="293"/>
      <c r="ADH99" s="293"/>
      <c r="ADI99" s="293"/>
      <c r="ADJ99" s="293"/>
      <c r="ADK99" s="293"/>
      <c r="ADL99" s="293"/>
      <c r="ADM99" s="293"/>
      <c r="ADN99" s="293"/>
      <c r="ADO99" s="293"/>
      <c r="ADP99" s="293"/>
      <c r="ADQ99" s="293"/>
      <c r="ADR99" s="293"/>
      <c r="ADS99" s="293"/>
      <c r="ADT99" s="293"/>
      <c r="ADU99" s="293"/>
      <c r="ADV99" s="293"/>
      <c r="ADW99" s="293"/>
      <c r="ADX99" s="293"/>
      <c r="ADY99" s="293"/>
      <c r="ADZ99" s="293"/>
      <c r="AEA99" s="293"/>
      <c r="AEB99" s="293"/>
      <c r="AEC99" s="293"/>
      <c r="AED99" s="293"/>
      <c r="AEE99" s="293"/>
      <c r="AEF99" s="293"/>
      <c r="AEG99" s="293"/>
      <c r="AEH99" s="293"/>
      <c r="AEI99" s="293"/>
      <c r="AEJ99" s="293"/>
      <c r="AEK99" s="293"/>
      <c r="AEL99" s="293"/>
      <c r="AEM99" s="293"/>
      <c r="AEN99" s="293"/>
      <c r="AEO99" s="293"/>
      <c r="AEP99" s="293"/>
      <c r="AEQ99" s="293"/>
      <c r="AER99" s="293"/>
      <c r="AES99" s="293"/>
      <c r="AET99" s="293"/>
      <c r="AEU99" s="293"/>
      <c r="AEV99" s="293"/>
      <c r="AEW99" s="293"/>
      <c r="AEX99" s="293"/>
      <c r="AEY99" s="293"/>
      <c r="AEZ99" s="293"/>
      <c r="AFA99" s="293"/>
      <c r="AFB99" s="293"/>
      <c r="AFC99" s="293"/>
      <c r="AFD99" s="293"/>
      <c r="AFE99" s="293"/>
      <c r="AFF99" s="293"/>
      <c r="AFG99" s="293"/>
      <c r="AFH99" s="293"/>
      <c r="AFI99" s="293"/>
      <c r="AFJ99" s="293"/>
      <c r="AFK99" s="293"/>
      <c r="AFL99" s="293"/>
      <c r="AFM99" s="293"/>
      <c r="AFN99" s="293"/>
      <c r="AFO99" s="293"/>
      <c r="AFP99" s="293"/>
      <c r="AFQ99" s="293"/>
      <c r="AFR99" s="293"/>
      <c r="AFS99" s="293"/>
      <c r="AFT99" s="293"/>
      <c r="AFU99" s="293"/>
      <c r="AFV99" s="293"/>
      <c r="AFW99" s="293"/>
      <c r="AFX99" s="293"/>
      <c r="AFY99" s="293"/>
      <c r="AFZ99" s="293"/>
      <c r="AGA99" s="293"/>
      <c r="AGB99" s="293"/>
      <c r="AGC99" s="293"/>
      <c r="AGD99" s="293"/>
      <c r="AGE99" s="293"/>
      <c r="AGF99" s="293"/>
      <c r="AGG99" s="293"/>
      <c r="AGH99" s="293"/>
      <c r="AGI99" s="293"/>
      <c r="AGJ99" s="293"/>
      <c r="AGK99" s="293"/>
      <c r="AGL99" s="293"/>
      <c r="AGM99" s="293"/>
      <c r="AGN99" s="293"/>
      <c r="AGO99" s="293"/>
      <c r="AGP99" s="293"/>
      <c r="AGQ99" s="293"/>
      <c r="AGR99" s="293"/>
      <c r="AGS99" s="293"/>
      <c r="AGT99" s="293"/>
      <c r="AGU99" s="293"/>
      <c r="AGV99" s="293"/>
      <c r="AGW99" s="293"/>
      <c r="AGX99" s="293"/>
      <c r="AGY99" s="293"/>
      <c r="AGZ99" s="293"/>
      <c r="AHA99" s="293"/>
      <c r="AHB99" s="293"/>
      <c r="AHC99" s="293"/>
      <c r="AHD99" s="293"/>
      <c r="AHE99" s="293"/>
      <c r="AHF99" s="293"/>
      <c r="AHG99" s="293"/>
      <c r="AHH99" s="293"/>
      <c r="AHI99" s="293"/>
      <c r="AHJ99" s="293"/>
      <c r="AHK99" s="293"/>
      <c r="AHL99" s="293"/>
      <c r="AHM99" s="293"/>
      <c r="AHN99" s="293"/>
      <c r="AHO99" s="293"/>
      <c r="AHP99" s="293"/>
      <c r="AHQ99" s="293"/>
      <c r="AHR99" s="293"/>
      <c r="AHS99" s="293"/>
      <c r="AHT99" s="293"/>
      <c r="AHU99" s="293"/>
      <c r="AHV99" s="293"/>
      <c r="AHW99" s="293"/>
      <c r="AHX99" s="293"/>
      <c r="AHY99" s="293"/>
      <c r="AHZ99" s="293"/>
      <c r="AIA99" s="293"/>
      <c r="AIB99" s="293"/>
      <c r="AIC99" s="293"/>
      <c r="AID99" s="293"/>
      <c r="AIE99" s="293"/>
      <c r="AIF99" s="293"/>
      <c r="AIG99" s="293"/>
      <c r="AIH99" s="293"/>
      <c r="AII99" s="293"/>
      <c r="AIJ99" s="293"/>
      <c r="AIK99" s="293"/>
      <c r="AIL99" s="293"/>
      <c r="AIM99" s="293"/>
      <c r="AIN99" s="293"/>
      <c r="AIO99" s="293"/>
      <c r="AIP99" s="293"/>
      <c r="AIQ99" s="293"/>
      <c r="AIR99" s="293"/>
      <c r="AIS99" s="293"/>
      <c r="AIT99" s="293"/>
      <c r="AIU99" s="293"/>
      <c r="AIV99" s="293"/>
      <c r="AIW99" s="293"/>
      <c r="AIX99" s="293"/>
      <c r="AIY99" s="293"/>
      <c r="AIZ99" s="293"/>
    </row>
    <row r="100" spans="1:936" s="294" customFormat="1" ht="39" customHeight="1" x14ac:dyDescent="0.25">
      <c r="A100" s="200"/>
      <c r="B100" s="201"/>
      <c r="C100" s="201"/>
      <c r="D100" s="216" t="s">
        <v>57</v>
      </c>
      <c r="E100" s="216"/>
      <c r="F100" s="216"/>
      <c r="G100" s="216"/>
      <c r="H100" s="216"/>
      <c r="I100" s="216"/>
      <c r="J100" s="216"/>
      <c r="K100" s="216"/>
      <c r="L100" s="216"/>
      <c r="M100" s="60"/>
      <c r="N100" s="61">
        <f>SUMIF($M$73:$M$97,D100,$N$73:$N$97)</f>
        <v>32967799.48</v>
      </c>
      <c r="O100" s="61">
        <f>SUMIF($M$73:$M$97,D100,$O$73:$O$97)</f>
        <v>29744398.170000002</v>
      </c>
      <c r="P100" s="61"/>
      <c r="Q100" s="61">
        <f>SUMIF($M$73:$M$97,D100,$Q$73:$Q$97)</f>
        <v>8422451.7934593074</v>
      </c>
      <c r="R100" s="61">
        <f>SUMIF($M$73:$M$97,D100,$R$73:$R$97)</f>
        <v>5803171.2891701926</v>
      </c>
      <c r="S100" s="61">
        <f>SUMIF($M$73:$M$97,D100,$S$73:$S$97)</f>
        <v>21772334.256540693</v>
      </c>
      <c r="T100" s="116"/>
      <c r="U100" s="292"/>
      <c r="V100" s="293"/>
      <c r="W100" s="293"/>
      <c r="X100" s="293"/>
      <c r="Y100" s="293"/>
      <c r="Z100" s="293"/>
      <c r="AA100" s="293"/>
      <c r="AB100" s="293"/>
      <c r="AC100" s="293"/>
      <c r="AD100" s="293"/>
      <c r="AE100" s="293"/>
      <c r="AF100" s="293"/>
      <c r="AG100" s="293"/>
      <c r="AH100" s="293"/>
      <c r="AI100" s="293"/>
      <c r="AJ100" s="293"/>
      <c r="AK100" s="293"/>
      <c r="AL100" s="293"/>
      <c r="AM100" s="293"/>
      <c r="AN100" s="293"/>
      <c r="AO100" s="293"/>
      <c r="AP100" s="293"/>
      <c r="AQ100" s="293"/>
      <c r="AR100" s="293"/>
      <c r="AS100" s="293"/>
      <c r="AT100" s="293"/>
      <c r="AU100" s="293"/>
      <c r="AV100" s="293"/>
      <c r="AW100" s="293"/>
      <c r="AX100" s="293"/>
      <c r="AY100" s="293"/>
      <c r="AZ100" s="293"/>
      <c r="BA100" s="293"/>
      <c r="BB100" s="293"/>
      <c r="BC100" s="293"/>
      <c r="BD100" s="293"/>
      <c r="BE100" s="293"/>
      <c r="BF100" s="293"/>
      <c r="BG100" s="293"/>
      <c r="BH100" s="293"/>
      <c r="BI100" s="293"/>
      <c r="BJ100" s="293"/>
      <c r="BK100" s="293"/>
      <c r="BL100" s="293"/>
      <c r="BM100" s="293"/>
      <c r="BN100" s="293"/>
      <c r="BO100" s="293"/>
      <c r="BP100" s="293"/>
      <c r="BQ100" s="293"/>
      <c r="BR100" s="293"/>
      <c r="BS100" s="293"/>
      <c r="BT100" s="293"/>
      <c r="BU100" s="293"/>
      <c r="BV100" s="293"/>
      <c r="BW100" s="293"/>
      <c r="BX100" s="293"/>
      <c r="BY100" s="293"/>
      <c r="BZ100" s="293"/>
      <c r="CA100" s="293"/>
      <c r="CB100" s="293"/>
      <c r="CC100" s="293"/>
      <c r="CD100" s="293"/>
      <c r="CE100" s="293"/>
      <c r="CF100" s="293"/>
      <c r="CG100" s="293"/>
      <c r="CH100" s="293"/>
      <c r="CI100" s="293"/>
      <c r="CJ100" s="293"/>
      <c r="CK100" s="293"/>
      <c r="CL100" s="293"/>
      <c r="CM100" s="293"/>
      <c r="CN100" s="293"/>
      <c r="CO100" s="293"/>
      <c r="CP100" s="293"/>
      <c r="CQ100" s="293"/>
      <c r="CR100" s="293"/>
      <c r="CS100" s="293"/>
      <c r="CT100" s="293"/>
      <c r="CU100" s="293"/>
      <c r="CV100" s="293"/>
      <c r="CW100" s="293"/>
      <c r="CX100" s="293"/>
      <c r="CY100" s="293"/>
      <c r="CZ100" s="293"/>
      <c r="DA100" s="293"/>
      <c r="DB100" s="293"/>
      <c r="DC100" s="293"/>
      <c r="DD100" s="293"/>
      <c r="DE100" s="293"/>
      <c r="DF100" s="293"/>
      <c r="DG100" s="293"/>
      <c r="DH100" s="293"/>
      <c r="DI100" s="293"/>
      <c r="DJ100" s="293"/>
      <c r="DK100" s="293"/>
      <c r="DL100" s="293"/>
      <c r="DM100" s="293"/>
      <c r="DN100" s="293"/>
      <c r="DO100" s="293"/>
      <c r="DP100" s="293"/>
      <c r="DQ100" s="293"/>
      <c r="DR100" s="293"/>
      <c r="DS100" s="293"/>
      <c r="DT100" s="293"/>
      <c r="DU100" s="293"/>
      <c r="DV100" s="293"/>
      <c r="DW100" s="293"/>
      <c r="DX100" s="293"/>
      <c r="DY100" s="293"/>
      <c r="DZ100" s="293"/>
      <c r="EA100" s="293"/>
      <c r="EB100" s="293"/>
      <c r="EC100" s="293"/>
      <c r="ED100" s="293"/>
      <c r="EE100" s="293"/>
      <c r="EF100" s="293"/>
      <c r="EG100" s="293"/>
      <c r="EH100" s="293"/>
      <c r="EI100" s="293"/>
      <c r="EJ100" s="293"/>
      <c r="EK100" s="293"/>
      <c r="EL100" s="293"/>
      <c r="EM100" s="293"/>
      <c r="EN100" s="293"/>
      <c r="EO100" s="293"/>
      <c r="EP100" s="293"/>
      <c r="EQ100" s="293"/>
      <c r="ER100" s="293"/>
      <c r="ES100" s="293"/>
      <c r="ET100" s="293"/>
      <c r="EU100" s="293"/>
      <c r="EV100" s="293"/>
      <c r="EW100" s="293"/>
      <c r="EX100" s="293"/>
      <c r="EY100" s="293"/>
      <c r="EZ100" s="293"/>
      <c r="FA100" s="293"/>
      <c r="FB100" s="293"/>
      <c r="FC100" s="293"/>
      <c r="FD100" s="293"/>
      <c r="FE100" s="293"/>
      <c r="FF100" s="293"/>
      <c r="FG100" s="293"/>
      <c r="FH100" s="293"/>
      <c r="FI100" s="293"/>
      <c r="FJ100" s="293"/>
      <c r="FK100" s="293"/>
      <c r="FL100" s="293"/>
      <c r="FM100" s="293"/>
      <c r="FN100" s="293"/>
      <c r="FO100" s="293"/>
      <c r="FP100" s="293"/>
      <c r="FQ100" s="293"/>
      <c r="FR100" s="293"/>
      <c r="FS100" s="293"/>
      <c r="FT100" s="293"/>
      <c r="FU100" s="293"/>
      <c r="FV100" s="293"/>
      <c r="FW100" s="293"/>
      <c r="FX100" s="293"/>
      <c r="FY100" s="293"/>
      <c r="FZ100" s="293"/>
      <c r="GA100" s="293"/>
      <c r="GB100" s="293"/>
      <c r="GC100" s="293"/>
      <c r="GD100" s="293"/>
      <c r="GE100" s="293"/>
      <c r="GF100" s="293"/>
      <c r="GG100" s="293"/>
      <c r="GH100" s="293"/>
      <c r="GI100" s="293"/>
      <c r="GJ100" s="293"/>
      <c r="GK100" s="293"/>
      <c r="GL100" s="293"/>
      <c r="GM100" s="293"/>
      <c r="GN100" s="293"/>
      <c r="GO100" s="293"/>
      <c r="GP100" s="293"/>
      <c r="GQ100" s="293"/>
      <c r="GR100" s="293"/>
      <c r="GS100" s="293"/>
      <c r="GT100" s="293"/>
      <c r="GU100" s="293"/>
      <c r="GV100" s="293"/>
      <c r="GW100" s="293"/>
      <c r="GX100" s="293"/>
      <c r="GY100" s="293"/>
      <c r="GZ100" s="293"/>
      <c r="HA100" s="293"/>
      <c r="HB100" s="293"/>
      <c r="HC100" s="293"/>
      <c r="HD100" s="293"/>
      <c r="HE100" s="293"/>
      <c r="HF100" s="293"/>
      <c r="HG100" s="293"/>
      <c r="HH100" s="293"/>
      <c r="HI100" s="293"/>
      <c r="HJ100" s="293"/>
      <c r="HK100" s="293"/>
      <c r="HL100" s="293"/>
      <c r="HM100" s="293"/>
      <c r="HN100" s="293"/>
      <c r="HO100" s="293"/>
      <c r="HP100" s="293"/>
      <c r="HQ100" s="293"/>
      <c r="HR100" s="293"/>
      <c r="HS100" s="293"/>
      <c r="HT100" s="293"/>
      <c r="HU100" s="293"/>
      <c r="HV100" s="293"/>
      <c r="HW100" s="293"/>
      <c r="HX100" s="293"/>
      <c r="HY100" s="293"/>
      <c r="HZ100" s="293"/>
      <c r="IA100" s="293"/>
      <c r="IB100" s="293"/>
      <c r="IC100" s="293"/>
      <c r="ID100" s="293"/>
      <c r="IE100" s="293"/>
      <c r="IF100" s="293"/>
      <c r="IG100" s="293"/>
      <c r="IH100" s="293"/>
      <c r="II100" s="293"/>
      <c r="IJ100" s="293"/>
      <c r="IK100" s="293"/>
      <c r="IL100" s="293"/>
      <c r="IM100" s="293"/>
      <c r="IN100" s="293"/>
      <c r="IO100" s="293"/>
      <c r="IP100" s="293"/>
      <c r="IQ100" s="293"/>
      <c r="IR100" s="293"/>
      <c r="IS100" s="293"/>
      <c r="IT100" s="293"/>
      <c r="IU100" s="293"/>
      <c r="IV100" s="293"/>
      <c r="IW100" s="293"/>
      <c r="IX100" s="293"/>
      <c r="IY100" s="293"/>
      <c r="IZ100" s="293"/>
      <c r="JA100" s="293"/>
      <c r="JB100" s="293"/>
      <c r="JC100" s="293"/>
      <c r="JD100" s="293"/>
      <c r="JE100" s="293"/>
      <c r="JF100" s="293"/>
      <c r="JG100" s="293"/>
      <c r="JH100" s="293"/>
      <c r="JI100" s="293"/>
      <c r="JJ100" s="293"/>
      <c r="JK100" s="293"/>
      <c r="JL100" s="293"/>
      <c r="JM100" s="293"/>
      <c r="JN100" s="293"/>
      <c r="JO100" s="293"/>
      <c r="JP100" s="293"/>
      <c r="JQ100" s="293"/>
      <c r="JR100" s="293"/>
      <c r="JS100" s="293"/>
      <c r="JT100" s="293"/>
      <c r="JU100" s="293"/>
      <c r="JV100" s="293"/>
      <c r="JW100" s="293"/>
      <c r="JX100" s="293"/>
      <c r="JY100" s="293"/>
      <c r="JZ100" s="293"/>
      <c r="KA100" s="293"/>
      <c r="KB100" s="293"/>
      <c r="KC100" s="293"/>
      <c r="KD100" s="293"/>
      <c r="KE100" s="293"/>
      <c r="KF100" s="293"/>
      <c r="KG100" s="293"/>
      <c r="KH100" s="293"/>
      <c r="KI100" s="293"/>
      <c r="KJ100" s="293"/>
      <c r="KK100" s="293"/>
      <c r="KL100" s="293"/>
      <c r="KM100" s="293"/>
      <c r="KN100" s="293"/>
      <c r="KO100" s="293"/>
      <c r="KP100" s="293"/>
      <c r="KQ100" s="293"/>
      <c r="KR100" s="293"/>
      <c r="KS100" s="293"/>
      <c r="KT100" s="293"/>
      <c r="KU100" s="293"/>
      <c r="KV100" s="293"/>
      <c r="KW100" s="293"/>
      <c r="KX100" s="293"/>
      <c r="KY100" s="293"/>
      <c r="KZ100" s="293"/>
      <c r="LA100" s="293"/>
      <c r="LB100" s="293"/>
      <c r="LC100" s="293"/>
      <c r="LD100" s="293"/>
      <c r="LE100" s="293"/>
      <c r="LF100" s="293"/>
      <c r="LG100" s="293"/>
      <c r="LH100" s="293"/>
      <c r="LI100" s="293"/>
      <c r="LJ100" s="293"/>
      <c r="LK100" s="293"/>
      <c r="LL100" s="293"/>
      <c r="LM100" s="293"/>
      <c r="LN100" s="293"/>
      <c r="LO100" s="293"/>
      <c r="LP100" s="293"/>
      <c r="LQ100" s="293"/>
      <c r="LR100" s="293"/>
      <c r="LS100" s="293"/>
      <c r="LT100" s="293"/>
      <c r="LU100" s="293"/>
      <c r="LV100" s="293"/>
      <c r="LW100" s="293"/>
      <c r="LX100" s="293"/>
      <c r="LY100" s="293"/>
      <c r="LZ100" s="293"/>
      <c r="MA100" s="293"/>
      <c r="MB100" s="293"/>
      <c r="MC100" s="293"/>
      <c r="MD100" s="293"/>
      <c r="ME100" s="293"/>
      <c r="MF100" s="293"/>
      <c r="MG100" s="293"/>
      <c r="MH100" s="293"/>
      <c r="MI100" s="293"/>
      <c r="MJ100" s="293"/>
      <c r="MK100" s="293"/>
      <c r="ML100" s="293"/>
      <c r="MM100" s="293"/>
      <c r="MN100" s="293"/>
      <c r="MO100" s="293"/>
      <c r="MP100" s="293"/>
      <c r="MQ100" s="293"/>
      <c r="MR100" s="293"/>
      <c r="MS100" s="293"/>
      <c r="MT100" s="293"/>
      <c r="MU100" s="293"/>
      <c r="MV100" s="293"/>
      <c r="MW100" s="293"/>
      <c r="MX100" s="293"/>
      <c r="MY100" s="293"/>
      <c r="MZ100" s="293"/>
      <c r="NA100" s="293"/>
      <c r="NB100" s="293"/>
      <c r="NC100" s="293"/>
      <c r="ND100" s="293"/>
      <c r="NE100" s="293"/>
      <c r="NF100" s="293"/>
      <c r="NG100" s="293"/>
      <c r="NH100" s="293"/>
      <c r="NI100" s="293"/>
      <c r="NJ100" s="293"/>
      <c r="NK100" s="293"/>
      <c r="NL100" s="293"/>
      <c r="NM100" s="293"/>
      <c r="NN100" s="293"/>
      <c r="NO100" s="293"/>
      <c r="NP100" s="293"/>
      <c r="NQ100" s="293"/>
      <c r="NR100" s="293"/>
      <c r="NS100" s="293"/>
      <c r="NT100" s="293"/>
      <c r="NU100" s="293"/>
      <c r="NV100" s="293"/>
      <c r="NW100" s="293"/>
      <c r="NX100" s="293"/>
      <c r="NY100" s="293"/>
      <c r="NZ100" s="293"/>
      <c r="OA100" s="293"/>
      <c r="OB100" s="293"/>
      <c r="OC100" s="293"/>
      <c r="OD100" s="293"/>
      <c r="OE100" s="293"/>
      <c r="OF100" s="293"/>
      <c r="OG100" s="293"/>
      <c r="OH100" s="293"/>
      <c r="OI100" s="293"/>
      <c r="OJ100" s="293"/>
      <c r="OK100" s="293"/>
      <c r="OL100" s="293"/>
      <c r="OM100" s="293"/>
      <c r="ON100" s="293"/>
      <c r="OO100" s="293"/>
      <c r="OP100" s="293"/>
      <c r="OQ100" s="293"/>
      <c r="OR100" s="293"/>
      <c r="OS100" s="293"/>
      <c r="OT100" s="293"/>
      <c r="OU100" s="293"/>
      <c r="OV100" s="293"/>
      <c r="OW100" s="293"/>
      <c r="OX100" s="293"/>
      <c r="OY100" s="293"/>
      <c r="OZ100" s="293"/>
      <c r="PA100" s="293"/>
      <c r="PB100" s="293"/>
      <c r="PC100" s="293"/>
      <c r="PD100" s="293"/>
      <c r="PE100" s="293"/>
      <c r="PF100" s="293"/>
      <c r="PG100" s="293"/>
      <c r="PH100" s="293"/>
      <c r="PI100" s="293"/>
      <c r="PJ100" s="293"/>
      <c r="PK100" s="293"/>
      <c r="PL100" s="293"/>
      <c r="PM100" s="293"/>
      <c r="PN100" s="293"/>
      <c r="PO100" s="293"/>
      <c r="PP100" s="293"/>
      <c r="PQ100" s="293"/>
      <c r="PR100" s="293"/>
      <c r="PS100" s="293"/>
      <c r="PT100" s="293"/>
      <c r="PU100" s="293"/>
      <c r="PV100" s="293"/>
      <c r="PW100" s="293"/>
      <c r="PX100" s="293"/>
      <c r="PY100" s="293"/>
      <c r="PZ100" s="293"/>
      <c r="QA100" s="293"/>
      <c r="QB100" s="293"/>
      <c r="QC100" s="293"/>
      <c r="QD100" s="293"/>
      <c r="QE100" s="293"/>
      <c r="QF100" s="293"/>
      <c r="QG100" s="293"/>
      <c r="QH100" s="293"/>
      <c r="QI100" s="293"/>
      <c r="QJ100" s="293"/>
      <c r="QK100" s="293"/>
      <c r="QL100" s="293"/>
      <c r="QM100" s="293"/>
      <c r="QN100" s="293"/>
      <c r="QO100" s="293"/>
      <c r="QP100" s="293"/>
      <c r="QQ100" s="293"/>
      <c r="QR100" s="293"/>
      <c r="QS100" s="293"/>
      <c r="QT100" s="293"/>
      <c r="QU100" s="293"/>
      <c r="QV100" s="293"/>
      <c r="QW100" s="293"/>
      <c r="QX100" s="293"/>
      <c r="QY100" s="293"/>
      <c r="QZ100" s="293"/>
      <c r="RA100" s="293"/>
      <c r="RB100" s="293"/>
      <c r="RC100" s="293"/>
      <c r="RD100" s="293"/>
      <c r="RE100" s="293"/>
      <c r="RF100" s="293"/>
      <c r="RG100" s="293"/>
      <c r="RH100" s="293"/>
      <c r="RI100" s="293"/>
      <c r="RJ100" s="293"/>
      <c r="RK100" s="293"/>
      <c r="RL100" s="293"/>
      <c r="RM100" s="293"/>
      <c r="RN100" s="293"/>
      <c r="RO100" s="293"/>
      <c r="RP100" s="293"/>
      <c r="RQ100" s="293"/>
      <c r="RR100" s="293"/>
      <c r="RS100" s="293"/>
      <c r="RT100" s="293"/>
      <c r="RU100" s="293"/>
      <c r="RV100" s="293"/>
      <c r="RW100" s="293"/>
      <c r="RX100" s="293"/>
      <c r="RY100" s="293"/>
      <c r="RZ100" s="293"/>
      <c r="SA100" s="293"/>
      <c r="SB100" s="293"/>
      <c r="SC100" s="293"/>
      <c r="SD100" s="293"/>
      <c r="SE100" s="293"/>
      <c r="SF100" s="293"/>
      <c r="SG100" s="293"/>
      <c r="SH100" s="293"/>
      <c r="SI100" s="293"/>
      <c r="SJ100" s="293"/>
      <c r="SK100" s="293"/>
      <c r="SL100" s="293"/>
      <c r="SM100" s="293"/>
      <c r="SN100" s="293"/>
      <c r="SO100" s="293"/>
      <c r="SP100" s="293"/>
      <c r="SQ100" s="293"/>
      <c r="SR100" s="293"/>
      <c r="SS100" s="293"/>
      <c r="ST100" s="293"/>
      <c r="SU100" s="293"/>
      <c r="SV100" s="293"/>
      <c r="SW100" s="293"/>
      <c r="SX100" s="293"/>
      <c r="SY100" s="293"/>
      <c r="SZ100" s="293"/>
      <c r="TA100" s="293"/>
      <c r="TB100" s="293"/>
      <c r="TC100" s="293"/>
      <c r="TD100" s="293"/>
      <c r="TE100" s="293"/>
      <c r="TF100" s="293"/>
      <c r="TG100" s="293"/>
      <c r="TH100" s="293"/>
      <c r="TI100" s="293"/>
      <c r="TJ100" s="293"/>
      <c r="TK100" s="293"/>
      <c r="TL100" s="293"/>
      <c r="TM100" s="293"/>
      <c r="TN100" s="293"/>
      <c r="TO100" s="293"/>
      <c r="TP100" s="293"/>
      <c r="TQ100" s="293"/>
      <c r="TR100" s="293"/>
      <c r="TS100" s="293"/>
      <c r="TT100" s="293"/>
      <c r="TU100" s="293"/>
      <c r="TV100" s="293"/>
      <c r="TW100" s="293"/>
      <c r="TX100" s="293"/>
      <c r="TY100" s="293"/>
      <c r="TZ100" s="293"/>
      <c r="UA100" s="293"/>
      <c r="UB100" s="293"/>
      <c r="UC100" s="293"/>
      <c r="UD100" s="293"/>
      <c r="UE100" s="293"/>
      <c r="UF100" s="293"/>
      <c r="UG100" s="293"/>
      <c r="UH100" s="293"/>
      <c r="UI100" s="293"/>
      <c r="UJ100" s="293"/>
      <c r="UK100" s="293"/>
      <c r="UL100" s="293"/>
      <c r="UM100" s="293"/>
      <c r="UN100" s="293"/>
      <c r="UO100" s="293"/>
      <c r="UP100" s="293"/>
      <c r="UQ100" s="293"/>
      <c r="UR100" s="293"/>
      <c r="US100" s="293"/>
      <c r="UT100" s="293"/>
      <c r="UU100" s="293"/>
      <c r="UV100" s="293"/>
      <c r="UW100" s="293"/>
      <c r="UX100" s="293"/>
      <c r="UY100" s="293"/>
      <c r="UZ100" s="293"/>
      <c r="VA100" s="293"/>
      <c r="VB100" s="293"/>
      <c r="VC100" s="293"/>
      <c r="VD100" s="293"/>
      <c r="VE100" s="293"/>
      <c r="VF100" s="293"/>
      <c r="VG100" s="293"/>
      <c r="VH100" s="293"/>
      <c r="VI100" s="293"/>
      <c r="VJ100" s="293"/>
      <c r="VK100" s="293"/>
      <c r="VL100" s="293"/>
      <c r="VM100" s="293"/>
      <c r="VN100" s="293"/>
      <c r="VO100" s="293"/>
      <c r="VP100" s="293"/>
      <c r="VQ100" s="293"/>
      <c r="VR100" s="293"/>
      <c r="VS100" s="293"/>
      <c r="VT100" s="293"/>
      <c r="VU100" s="293"/>
      <c r="VV100" s="293"/>
      <c r="VW100" s="293"/>
      <c r="VX100" s="293"/>
      <c r="VY100" s="293"/>
      <c r="VZ100" s="293"/>
      <c r="WA100" s="293"/>
      <c r="WB100" s="293"/>
      <c r="WC100" s="293"/>
      <c r="WD100" s="293"/>
      <c r="WE100" s="293"/>
      <c r="WF100" s="293"/>
      <c r="WG100" s="293"/>
      <c r="WH100" s="293"/>
      <c r="WI100" s="293"/>
      <c r="WJ100" s="293"/>
      <c r="WK100" s="293"/>
      <c r="WL100" s="293"/>
      <c r="WM100" s="293"/>
      <c r="WN100" s="293"/>
      <c r="WO100" s="293"/>
      <c r="WP100" s="293"/>
      <c r="WQ100" s="293"/>
      <c r="WR100" s="293"/>
      <c r="WS100" s="293"/>
      <c r="WT100" s="293"/>
      <c r="WU100" s="293"/>
      <c r="WV100" s="293"/>
      <c r="WW100" s="293"/>
      <c r="WX100" s="293"/>
      <c r="WY100" s="293"/>
      <c r="WZ100" s="293"/>
      <c r="XA100" s="293"/>
      <c r="XB100" s="293"/>
      <c r="XC100" s="293"/>
      <c r="XD100" s="293"/>
      <c r="XE100" s="293"/>
      <c r="XF100" s="293"/>
      <c r="XG100" s="293"/>
      <c r="XH100" s="293"/>
      <c r="XI100" s="293"/>
      <c r="XJ100" s="293"/>
      <c r="XK100" s="293"/>
      <c r="XL100" s="293"/>
      <c r="XM100" s="293"/>
      <c r="XN100" s="293"/>
      <c r="XO100" s="293"/>
      <c r="XP100" s="293"/>
      <c r="XQ100" s="293"/>
      <c r="XR100" s="293"/>
      <c r="XS100" s="293"/>
      <c r="XT100" s="293"/>
      <c r="XU100" s="293"/>
      <c r="XV100" s="293"/>
      <c r="XW100" s="293"/>
      <c r="XX100" s="293"/>
      <c r="XY100" s="293"/>
      <c r="XZ100" s="293"/>
      <c r="YA100" s="293"/>
      <c r="YB100" s="293"/>
      <c r="YC100" s="293"/>
      <c r="YD100" s="293"/>
      <c r="YE100" s="293"/>
      <c r="YF100" s="293"/>
      <c r="YG100" s="293"/>
      <c r="YH100" s="293"/>
      <c r="YI100" s="293"/>
      <c r="YJ100" s="293"/>
      <c r="YK100" s="293"/>
      <c r="YL100" s="293"/>
      <c r="YM100" s="293"/>
      <c r="YN100" s="293"/>
      <c r="YO100" s="293"/>
      <c r="YP100" s="293"/>
      <c r="YQ100" s="293"/>
      <c r="YR100" s="293"/>
      <c r="YS100" s="293"/>
      <c r="YT100" s="293"/>
      <c r="YU100" s="293"/>
      <c r="YV100" s="293"/>
      <c r="YW100" s="293"/>
      <c r="YX100" s="293"/>
      <c r="YY100" s="293"/>
      <c r="YZ100" s="293"/>
      <c r="ZA100" s="293"/>
      <c r="ZB100" s="293"/>
      <c r="ZC100" s="293"/>
      <c r="ZD100" s="293"/>
      <c r="ZE100" s="293"/>
      <c r="ZF100" s="293"/>
      <c r="ZG100" s="293"/>
      <c r="ZH100" s="293"/>
      <c r="ZI100" s="293"/>
      <c r="ZJ100" s="293"/>
      <c r="ZK100" s="293"/>
      <c r="ZL100" s="293"/>
      <c r="ZM100" s="293"/>
      <c r="ZN100" s="293"/>
      <c r="ZO100" s="293"/>
      <c r="ZP100" s="293"/>
      <c r="ZQ100" s="293"/>
      <c r="ZR100" s="293"/>
      <c r="ZS100" s="293"/>
      <c r="ZT100" s="293"/>
      <c r="ZU100" s="293"/>
      <c r="ZV100" s="293"/>
      <c r="ZW100" s="293"/>
      <c r="ZX100" s="293"/>
      <c r="ZY100" s="293"/>
      <c r="ZZ100" s="293"/>
      <c r="AAA100" s="293"/>
      <c r="AAB100" s="293"/>
      <c r="AAC100" s="293"/>
      <c r="AAD100" s="293"/>
      <c r="AAE100" s="293"/>
      <c r="AAF100" s="293"/>
      <c r="AAG100" s="293"/>
      <c r="AAH100" s="293"/>
      <c r="AAI100" s="293"/>
      <c r="AAJ100" s="293"/>
      <c r="AAK100" s="293"/>
      <c r="AAL100" s="293"/>
      <c r="AAM100" s="293"/>
      <c r="AAN100" s="293"/>
      <c r="AAO100" s="293"/>
      <c r="AAP100" s="293"/>
      <c r="AAQ100" s="293"/>
      <c r="AAR100" s="293"/>
      <c r="AAS100" s="293"/>
      <c r="AAT100" s="293"/>
      <c r="AAU100" s="293"/>
      <c r="AAV100" s="293"/>
      <c r="AAW100" s="293"/>
      <c r="AAX100" s="293"/>
      <c r="AAY100" s="293"/>
      <c r="AAZ100" s="293"/>
      <c r="ABA100" s="293"/>
      <c r="ABB100" s="293"/>
      <c r="ABC100" s="293"/>
      <c r="ABD100" s="293"/>
      <c r="ABE100" s="293"/>
      <c r="ABF100" s="293"/>
      <c r="ABG100" s="293"/>
      <c r="ABH100" s="293"/>
      <c r="ABI100" s="293"/>
      <c r="ABJ100" s="293"/>
      <c r="ABK100" s="293"/>
      <c r="ABL100" s="293"/>
      <c r="ABM100" s="293"/>
      <c r="ABN100" s="293"/>
      <c r="ABO100" s="293"/>
      <c r="ABP100" s="293"/>
      <c r="ABQ100" s="293"/>
      <c r="ABR100" s="293"/>
      <c r="ABS100" s="293"/>
      <c r="ABT100" s="293"/>
      <c r="ABU100" s="293"/>
      <c r="ABV100" s="293"/>
      <c r="ABW100" s="293"/>
      <c r="ABX100" s="293"/>
      <c r="ABY100" s="293"/>
      <c r="ABZ100" s="293"/>
      <c r="ACA100" s="293"/>
      <c r="ACB100" s="293"/>
      <c r="ACC100" s="293"/>
      <c r="ACD100" s="293"/>
      <c r="ACE100" s="293"/>
      <c r="ACF100" s="293"/>
      <c r="ACG100" s="293"/>
      <c r="ACH100" s="293"/>
      <c r="ACI100" s="293"/>
      <c r="ACJ100" s="293"/>
      <c r="ACK100" s="293"/>
      <c r="ACL100" s="293"/>
      <c r="ACM100" s="293"/>
      <c r="ACN100" s="293"/>
      <c r="ACO100" s="293"/>
      <c r="ACP100" s="293"/>
      <c r="ACQ100" s="293"/>
      <c r="ACR100" s="293"/>
      <c r="ACS100" s="293"/>
      <c r="ACT100" s="293"/>
      <c r="ACU100" s="293"/>
      <c r="ACV100" s="293"/>
      <c r="ACW100" s="293"/>
      <c r="ACX100" s="293"/>
      <c r="ACY100" s="293"/>
      <c r="ACZ100" s="293"/>
      <c r="ADA100" s="293"/>
      <c r="ADB100" s="293"/>
      <c r="ADC100" s="293"/>
      <c r="ADD100" s="293"/>
      <c r="ADE100" s="293"/>
      <c r="ADF100" s="293"/>
      <c r="ADG100" s="293"/>
      <c r="ADH100" s="293"/>
      <c r="ADI100" s="293"/>
      <c r="ADJ100" s="293"/>
      <c r="ADK100" s="293"/>
      <c r="ADL100" s="293"/>
      <c r="ADM100" s="293"/>
      <c r="ADN100" s="293"/>
      <c r="ADO100" s="293"/>
      <c r="ADP100" s="293"/>
      <c r="ADQ100" s="293"/>
      <c r="ADR100" s="293"/>
      <c r="ADS100" s="293"/>
      <c r="ADT100" s="293"/>
      <c r="ADU100" s="293"/>
      <c r="ADV100" s="293"/>
      <c r="ADW100" s="293"/>
      <c r="ADX100" s="293"/>
      <c r="ADY100" s="293"/>
      <c r="ADZ100" s="293"/>
      <c r="AEA100" s="293"/>
      <c r="AEB100" s="293"/>
      <c r="AEC100" s="293"/>
      <c r="AED100" s="293"/>
      <c r="AEE100" s="293"/>
      <c r="AEF100" s="293"/>
      <c r="AEG100" s="293"/>
      <c r="AEH100" s="293"/>
      <c r="AEI100" s="293"/>
      <c r="AEJ100" s="293"/>
      <c r="AEK100" s="293"/>
      <c r="AEL100" s="293"/>
      <c r="AEM100" s="293"/>
      <c r="AEN100" s="293"/>
      <c r="AEO100" s="293"/>
      <c r="AEP100" s="293"/>
      <c r="AEQ100" s="293"/>
      <c r="AER100" s="293"/>
      <c r="AES100" s="293"/>
      <c r="AET100" s="293"/>
      <c r="AEU100" s="293"/>
      <c r="AEV100" s="293"/>
      <c r="AEW100" s="293"/>
      <c r="AEX100" s="293"/>
      <c r="AEY100" s="293"/>
      <c r="AEZ100" s="293"/>
      <c r="AFA100" s="293"/>
      <c r="AFB100" s="293"/>
      <c r="AFC100" s="293"/>
      <c r="AFD100" s="293"/>
      <c r="AFE100" s="293"/>
      <c r="AFF100" s="293"/>
      <c r="AFG100" s="293"/>
      <c r="AFH100" s="293"/>
      <c r="AFI100" s="293"/>
      <c r="AFJ100" s="293"/>
      <c r="AFK100" s="293"/>
      <c r="AFL100" s="293"/>
      <c r="AFM100" s="293"/>
      <c r="AFN100" s="293"/>
      <c r="AFO100" s="293"/>
      <c r="AFP100" s="293"/>
      <c r="AFQ100" s="293"/>
      <c r="AFR100" s="293"/>
      <c r="AFS100" s="293"/>
      <c r="AFT100" s="293"/>
      <c r="AFU100" s="293"/>
      <c r="AFV100" s="293"/>
      <c r="AFW100" s="293"/>
      <c r="AFX100" s="293"/>
      <c r="AFY100" s="293"/>
      <c r="AFZ100" s="293"/>
      <c r="AGA100" s="293"/>
      <c r="AGB100" s="293"/>
      <c r="AGC100" s="293"/>
      <c r="AGD100" s="293"/>
      <c r="AGE100" s="293"/>
      <c r="AGF100" s="293"/>
      <c r="AGG100" s="293"/>
      <c r="AGH100" s="293"/>
      <c r="AGI100" s="293"/>
      <c r="AGJ100" s="293"/>
      <c r="AGK100" s="293"/>
      <c r="AGL100" s="293"/>
      <c r="AGM100" s="293"/>
      <c r="AGN100" s="293"/>
      <c r="AGO100" s="293"/>
      <c r="AGP100" s="293"/>
      <c r="AGQ100" s="293"/>
      <c r="AGR100" s="293"/>
      <c r="AGS100" s="293"/>
      <c r="AGT100" s="293"/>
      <c r="AGU100" s="293"/>
      <c r="AGV100" s="293"/>
      <c r="AGW100" s="293"/>
      <c r="AGX100" s="293"/>
      <c r="AGY100" s="293"/>
      <c r="AGZ100" s="293"/>
      <c r="AHA100" s="293"/>
      <c r="AHB100" s="293"/>
      <c r="AHC100" s="293"/>
      <c r="AHD100" s="293"/>
      <c r="AHE100" s="293"/>
      <c r="AHF100" s="293"/>
      <c r="AHG100" s="293"/>
      <c r="AHH100" s="293"/>
      <c r="AHI100" s="293"/>
      <c r="AHJ100" s="293"/>
      <c r="AHK100" s="293"/>
      <c r="AHL100" s="293"/>
      <c r="AHM100" s="293"/>
      <c r="AHN100" s="293"/>
      <c r="AHO100" s="293"/>
      <c r="AHP100" s="293"/>
      <c r="AHQ100" s="293"/>
      <c r="AHR100" s="293"/>
      <c r="AHS100" s="293"/>
      <c r="AHT100" s="293"/>
      <c r="AHU100" s="293"/>
      <c r="AHV100" s="293"/>
      <c r="AHW100" s="293"/>
      <c r="AHX100" s="293"/>
      <c r="AHY100" s="293"/>
      <c r="AHZ100" s="293"/>
      <c r="AIA100" s="293"/>
      <c r="AIB100" s="293"/>
      <c r="AIC100" s="293"/>
      <c r="AID100" s="293"/>
      <c r="AIE100" s="293"/>
      <c r="AIF100" s="293"/>
      <c r="AIG100" s="293"/>
      <c r="AIH100" s="293"/>
      <c r="AII100" s="293"/>
      <c r="AIJ100" s="293"/>
      <c r="AIK100" s="293"/>
      <c r="AIL100" s="293"/>
      <c r="AIM100" s="293"/>
      <c r="AIN100" s="293"/>
      <c r="AIO100" s="293"/>
      <c r="AIP100" s="293"/>
      <c r="AIQ100" s="293"/>
      <c r="AIR100" s="293"/>
      <c r="AIS100" s="293"/>
      <c r="AIT100" s="293"/>
      <c r="AIU100" s="293"/>
      <c r="AIV100" s="293"/>
      <c r="AIW100" s="293"/>
      <c r="AIX100" s="293"/>
      <c r="AIY100" s="293"/>
      <c r="AIZ100" s="293"/>
    </row>
    <row r="101" spans="1:936" s="294" customFormat="1" ht="39" customHeight="1" thickBot="1" x14ac:dyDescent="0.3">
      <c r="A101" s="219"/>
      <c r="B101" s="220"/>
      <c r="C101" s="220"/>
      <c r="D101" s="224" t="s">
        <v>77</v>
      </c>
      <c r="E101" s="224"/>
      <c r="F101" s="224"/>
      <c r="G101" s="224"/>
      <c r="H101" s="224"/>
      <c r="I101" s="224"/>
      <c r="J101" s="224"/>
      <c r="K101" s="224"/>
      <c r="L101" s="224"/>
      <c r="M101" s="64"/>
      <c r="N101" s="65">
        <f>SUMIF($M$73:$M$97,D101,$N$73:$N$97)</f>
        <v>0</v>
      </c>
      <c r="O101" s="65">
        <f>SUMIF($M$73:$M$97,D101,$O$73:$O$97)</f>
        <v>0</v>
      </c>
      <c r="P101" s="65"/>
      <c r="Q101" s="65">
        <f>SUMIF($M$73:$M$97,D101,$Q$73:$Q$97)</f>
        <v>0</v>
      </c>
      <c r="R101" s="65">
        <f>SUMIF($M$73:$M$97,D101,$R$73:$R$97)</f>
        <v>0</v>
      </c>
      <c r="S101" s="65">
        <f>SUMIF($M$73:$M$97,D101,$S$73:$S$97)</f>
        <v>0</v>
      </c>
      <c r="T101" s="118"/>
      <c r="U101" s="292"/>
      <c r="V101" s="293"/>
      <c r="W101" s="293"/>
      <c r="X101" s="293"/>
      <c r="Y101" s="293"/>
      <c r="Z101" s="293"/>
      <c r="AA101" s="293"/>
      <c r="AB101" s="293"/>
      <c r="AC101" s="293"/>
      <c r="AD101" s="293"/>
      <c r="AE101" s="293"/>
      <c r="AF101" s="293"/>
      <c r="AG101" s="293"/>
      <c r="AH101" s="293"/>
      <c r="AI101" s="293"/>
      <c r="AJ101" s="293"/>
      <c r="AK101" s="293"/>
      <c r="AL101" s="293"/>
      <c r="AM101" s="293"/>
      <c r="AN101" s="293"/>
      <c r="AO101" s="293"/>
      <c r="AP101" s="293"/>
      <c r="AQ101" s="293"/>
      <c r="AR101" s="293"/>
      <c r="AS101" s="293"/>
      <c r="AT101" s="293"/>
      <c r="AU101" s="293"/>
      <c r="AV101" s="293"/>
      <c r="AW101" s="293"/>
      <c r="AX101" s="293"/>
      <c r="AY101" s="293"/>
      <c r="AZ101" s="293"/>
      <c r="BA101" s="293"/>
      <c r="BB101" s="293"/>
      <c r="BC101" s="293"/>
      <c r="BD101" s="293"/>
      <c r="BE101" s="293"/>
      <c r="BF101" s="293"/>
      <c r="BG101" s="293"/>
      <c r="BH101" s="293"/>
      <c r="BI101" s="293"/>
      <c r="BJ101" s="293"/>
      <c r="BK101" s="293"/>
      <c r="BL101" s="293"/>
      <c r="BM101" s="293"/>
      <c r="BN101" s="293"/>
      <c r="BO101" s="293"/>
      <c r="BP101" s="293"/>
      <c r="BQ101" s="293"/>
      <c r="BR101" s="293"/>
      <c r="BS101" s="293"/>
      <c r="BT101" s="293"/>
      <c r="BU101" s="293"/>
      <c r="BV101" s="293"/>
      <c r="BW101" s="293"/>
      <c r="BX101" s="293"/>
      <c r="BY101" s="293"/>
      <c r="BZ101" s="293"/>
      <c r="CA101" s="293"/>
      <c r="CB101" s="293"/>
      <c r="CC101" s="293"/>
      <c r="CD101" s="293"/>
      <c r="CE101" s="293"/>
      <c r="CF101" s="293"/>
      <c r="CG101" s="293"/>
      <c r="CH101" s="293"/>
      <c r="CI101" s="293"/>
      <c r="CJ101" s="293"/>
      <c r="CK101" s="293"/>
      <c r="CL101" s="293"/>
      <c r="CM101" s="293"/>
      <c r="CN101" s="293"/>
      <c r="CO101" s="293"/>
      <c r="CP101" s="293"/>
      <c r="CQ101" s="293"/>
      <c r="CR101" s="293"/>
      <c r="CS101" s="293"/>
      <c r="CT101" s="293"/>
      <c r="CU101" s="293"/>
      <c r="CV101" s="293"/>
      <c r="CW101" s="293"/>
      <c r="CX101" s="293"/>
      <c r="CY101" s="293"/>
      <c r="CZ101" s="293"/>
      <c r="DA101" s="293"/>
      <c r="DB101" s="293"/>
      <c r="DC101" s="293"/>
      <c r="DD101" s="293"/>
      <c r="DE101" s="293"/>
      <c r="DF101" s="293"/>
      <c r="DG101" s="293"/>
      <c r="DH101" s="293"/>
      <c r="DI101" s="293"/>
      <c r="DJ101" s="293"/>
      <c r="DK101" s="293"/>
      <c r="DL101" s="293"/>
      <c r="DM101" s="293"/>
      <c r="DN101" s="293"/>
      <c r="DO101" s="293"/>
      <c r="DP101" s="293"/>
      <c r="DQ101" s="293"/>
      <c r="DR101" s="293"/>
      <c r="DS101" s="293"/>
      <c r="DT101" s="293"/>
      <c r="DU101" s="293"/>
      <c r="DV101" s="293"/>
      <c r="DW101" s="293"/>
      <c r="DX101" s="293"/>
      <c r="DY101" s="293"/>
      <c r="DZ101" s="293"/>
      <c r="EA101" s="293"/>
      <c r="EB101" s="293"/>
      <c r="EC101" s="293"/>
      <c r="ED101" s="293"/>
      <c r="EE101" s="293"/>
      <c r="EF101" s="293"/>
      <c r="EG101" s="293"/>
      <c r="EH101" s="293"/>
      <c r="EI101" s="293"/>
      <c r="EJ101" s="293"/>
      <c r="EK101" s="293"/>
      <c r="EL101" s="293"/>
      <c r="EM101" s="293"/>
      <c r="EN101" s="293"/>
      <c r="EO101" s="293"/>
      <c r="EP101" s="293"/>
      <c r="EQ101" s="293"/>
      <c r="ER101" s="293"/>
      <c r="ES101" s="293"/>
      <c r="ET101" s="293"/>
      <c r="EU101" s="293"/>
      <c r="EV101" s="293"/>
      <c r="EW101" s="293"/>
      <c r="EX101" s="293"/>
      <c r="EY101" s="293"/>
      <c r="EZ101" s="293"/>
      <c r="FA101" s="293"/>
      <c r="FB101" s="293"/>
      <c r="FC101" s="293"/>
      <c r="FD101" s="293"/>
      <c r="FE101" s="293"/>
      <c r="FF101" s="293"/>
      <c r="FG101" s="293"/>
      <c r="FH101" s="293"/>
      <c r="FI101" s="293"/>
      <c r="FJ101" s="293"/>
      <c r="FK101" s="293"/>
      <c r="FL101" s="293"/>
      <c r="FM101" s="293"/>
      <c r="FN101" s="293"/>
      <c r="FO101" s="293"/>
      <c r="FP101" s="293"/>
      <c r="FQ101" s="293"/>
      <c r="FR101" s="293"/>
      <c r="FS101" s="293"/>
      <c r="FT101" s="293"/>
      <c r="FU101" s="293"/>
      <c r="FV101" s="293"/>
      <c r="FW101" s="293"/>
      <c r="FX101" s="293"/>
      <c r="FY101" s="293"/>
      <c r="FZ101" s="293"/>
      <c r="GA101" s="293"/>
      <c r="GB101" s="293"/>
      <c r="GC101" s="293"/>
      <c r="GD101" s="293"/>
      <c r="GE101" s="293"/>
      <c r="GF101" s="293"/>
      <c r="GG101" s="293"/>
      <c r="GH101" s="293"/>
      <c r="GI101" s="293"/>
      <c r="GJ101" s="293"/>
      <c r="GK101" s="293"/>
      <c r="GL101" s="293"/>
      <c r="GM101" s="293"/>
      <c r="GN101" s="293"/>
      <c r="GO101" s="293"/>
      <c r="GP101" s="293"/>
      <c r="GQ101" s="293"/>
      <c r="GR101" s="293"/>
      <c r="GS101" s="293"/>
      <c r="GT101" s="293"/>
      <c r="GU101" s="293"/>
      <c r="GV101" s="293"/>
      <c r="GW101" s="293"/>
      <c r="GX101" s="293"/>
      <c r="GY101" s="293"/>
      <c r="GZ101" s="293"/>
      <c r="HA101" s="293"/>
      <c r="HB101" s="293"/>
      <c r="HC101" s="293"/>
      <c r="HD101" s="293"/>
      <c r="HE101" s="293"/>
      <c r="HF101" s="293"/>
      <c r="HG101" s="293"/>
      <c r="HH101" s="293"/>
      <c r="HI101" s="293"/>
      <c r="HJ101" s="293"/>
      <c r="HK101" s="293"/>
      <c r="HL101" s="293"/>
      <c r="HM101" s="293"/>
      <c r="HN101" s="293"/>
      <c r="HO101" s="293"/>
      <c r="HP101" s="293"/>
      <c r="HQ101" s="293"/>
      <c r="HR101" s="293"/>
      <c r="HS101" s="293"/>
      <c r="HT101" s="293"/>
      <c r="HU101" s="293"/>
      <c r="HV101" s="293"/>
      <c r="HW101" s="293"/>
      <c r="HX101" s="293"/>
      <c r="HY101" s="293"/>
      <c r="HZ101" s="293"/>
      <c r="IA101" s="293"/>
      <c r="IB101" s="293"/>
      <c r="IC101" s="293"/>
      <c r="ID101" s="293"/>
      <c r="IE101" s="293"/>
      <c r="IF101" s="293"/>
      <c r="IG101" s="293"/>
      <c r="IH101" s="293"/>
      <c r="II101" s="293"/>
      <c r="IJ101" s="293"/>
      <c r="IK101" s="293"/>
      <c r="IL101" s="293"/>
      <c r="IM101" s="293"/>
      <c r="IN101" s="293"/>
      <c r="IO101" s="293"/>
      <c r="IP101" s="293"/>
      <c r="IQ101" s="293"/>
      <c r="IR101" s="293"/>
      <c r="IS101" s="293"/>
      <c r="IT101" s="293"/>
      <c r="IU101" s="293"/>
      <c r="IV101" s="293"/>
      <c r="IW101" s="293"/>
      <c r="IX101" s="293"/>
      <c r="IY101" s="293"/>
      <c r="IZ101" s="293"/>
      <c r="JA101" s="293"/>
      <c r="JB101" s="293"/>
      <c r="JC101" s="293"/>
      <c r="JD101" s="293"/>
      <c r="JE101" s="293"/>
      <c r="JF101" s="293"/>
      <c r="JG101" s="293"/>
      <c r="JH101" s="293"/>
      <c r="JI101" s="293"/>
      <c r="JJ101" s="293"/>
      <c r="JK101" s="293"/>
      <c r="JL101" s="293"/>
      <c r="JM101" s="293"/>
      <c r="JN101" s="293"/>
      <c r="JO101" s="293"/>
      <c r="JP101" s="293"/>
      <c r="JQ101" s="293"/>
      <c r="JR101" s="293"/>
      <c r="JS101" s="293"/>
      <c r="JT101" s="293"/>
      <c r="JU101" s="293"/>
      <c r="JV101" s="293"/>
      <c r="JW101" s="293"/>
      <c r="JX101" s="293"/>
      <c r="JY101" s="293"/>
      <c r="JZ101" s="293"/>
      <c r="KA101" s="293"/>
      <c r="KB101" s="293"/>
      <c r="KC101" s="293"/>
      <c r="KD101" s="293"/>
      <c r="KE101" s="293"/>
      <c r="KF101" s="293"/>
      <c r="KG101" s="293"/>
      <c r="KH101" s="293"/>
      <c r="KI101" s="293"/>
      <c r="KJ101" s="293"/>
      <c r="KK101" s="293"/>
      <c r="KL101" s="293"/>
      <c r="KM101" s="293"/>
      <c r="KN101" s="293"/>
      <c r="KO101" s="293"/>
      <c r="KP101" s="293"/>
      <c r="KQ101" s="293"/>
      <c r="KR101" s="293"/>
      <c r="KS101" s="293"/>
      <c r="KT101" s="293"/>
      <c r="KU101" s="293"/>
      <c r="KV101" s="293"/>
      <c r="KW101" s="293"/>
      <c r="KX101" s="293"/>
      <c r="KY101" s="293"/>
      <c r="KZ101" s="293"/>
      <c r="LA101" s="293"/>
      <c r="LB101" s="293"/>
      <c r="LC101" s="293"/>
      <c r="LD101" s="293"/>
      <c r="LE101" s="293"/>
      <c r="LF101" s="293"/>
      <c r="LG101" s="293"/>
      <c r="LH101" s="293"/>
      <c r="LI101" s="293"/>
      <c r="LJ101" s="293"/>
      <c r="LK101" s="293"/>
      <c r="LL101" s="293"/>
      <c r="LM101" s="293"/>
      <c r="LN101" s="293"/>
      <c r="LO101" s="293"/>
      <c r="LP101" s="293"/>
      <c r="LQ101" s="293"/>
      <c r="LR101" s="293"/>
      <c r="LS101" s="293"/>
      <c r="LT101" s="293"/>
      <c r="LU101" s="293"/>
      <c r="LV101" s="293"/>
      <c r="LW101" s="293"/>
      <c r="LX101" s="293"/>
      <c r="LY101" s="293"/>
      <c r="LZ101" s="293"/>
      <c r="MA101" s="293"/>
      <c r="MB101" s="293"/>
      <c r="MC101" s="293"/>
      <c r="MD101" s="293"/>
      <c r="ME101" s="293"/>
      <c r="MF101" s="293"/>
      <c r="MG101" s="293"/>
      <c r="MH101" s="293"/>
      <c r="MI101" s="293"/>
      <c r="MJ101" s="293"/>
      <c r="MK101" s="293"/>
      <c r="ML101" s="293"/>
      <c r="MM101" s="293"/>
      <c r="MN101" s="293"/>
      <c r="MO101" s="293"/>
      <c r="MP101" s="293"/>
      <c r="MQ101" s="293"/>
      <c r="MR101" s="293"/>
      <c r="MS101" s="293"/>
      <c r="MT101" s="293"/>
      <c r="MU101" s="293"/>
      <c r="MV101" s="293"/>
      <c r="MW101" s="293"/>
      <c r="MX101" s="293"/>
      <c r="MY101" s="293"/>
      <c r="MZ101" s="293"/>
      <c r="NA101" s="293"/>
      <c r="NB101" s="293"/>
      <c r="NC101" s="293"/>
      <c r="ND101" s="293"/>
      <c r="NE101" s="293"/>
      <c r="NF101" s="293"/>
      <c r="NG101" s="293"/>
      <c r="NH101" s="293"/>
      <c r="NI101" s="293"/>
      <c r="NJ101" s="293"/>
      <c r="NK101" s="293"/>
      <c r="NL101" s="293"/>
      <c r="NM101" s="293"/>
      <c r="NN101" s="293"/>
      <c r="NO101" s="293"/>
      <c r="NP101" s="293"/>
      <c r="NQ101" s="293"/>
      <c r="NR101" s="293"/>
      <c r="NS101" s="293"/>
      <c r="NT101" s="293"/>
      <c r="NU101" s="293"/>
      <c r="NV101" s="293"/>
      <c r="NW101" s="293"/>
      <c r="NX101" s="293"/>
      <c r="NY101" s="293"/>
      <c r="NZ101" s="293"/>
      <c r="OA101" s="293"/>
      <c r="OB101" s="293"/>
      <c r="OC101" s="293"/>
      <c r="OD101" s="293"/>
      <c r="OE101" s="293"/>
      <c r="OF101" s="293"/>
      <c r="OG101" s="293"/>
      <c r="OH101" s="293"/>
      <c r="OI101" s="293"/>
      <c r="OJ101" s="293"/>
      <c r="OK101" s="293"/>
      <c r="OL101" s="293"/>
      <c r="OM101" s="293"/>
      <c r="ON101" s="293"/>
      <c r="OO101" s="293"/>
      <c r="OP101" s="293"/>
      <c r="OQ101" s="293"/>
      <c r="OR101" s="293"/>
      <c r="OS101" s="293"/>
      <c r="OT101" s="293"/>
      <c r="OU101" s="293"/>
      <c r="OV101" s="293"/>
      <c r="OW101" s="293"/>
      <c r="OX101" s="293"/>
      <c r="OY101" s="293"/>
      <c r="OZ101" s="293"/>
      <c r="PA101" s="293"/>
      <c r="PB101" s="293"/>
      <c r="PC101" s="293"/>
      <c r="PD101" s="293"/>
      <c r="PE101" s="293"/>
      <c r="PF101" s="293"/>
      <c r="PG101" s="293"/>
      <c r="PH101" s="293"/>
      <c r="PI101" s="293"/>
      <c r="PJ101" s="293"/>
      <c r="PK101" s="293"/>
      <c r="PL101" s="293"/>
      <c r="PM101" s="293"/>
      <c r="PN101" s="293"/>
      <c r="PO101" s="293"/>
      <c r="PP101" s="293"/>
      <c r="PQ101" s="293"/>
      <c r="PR101" s="293"/>
      <c r="PS101" s="293"/>
      <c r="PT101" s="293"/>
      <c r="PU101" s="293"/>
      <c r="PV101" s="293"/>
      <c r="PW101" s="293"/>
      <c r="PX101" s="293"/>
      <c r="PY101" s="293"/>
      <c r="PZ101" s="293"/>
      <c r="QA101" s="293"/>
      <c r="QB101" s="293"/>
      <c r="QC101" s="293"/>
      <c r="QD101" s="293"/>
      <c r="QE101" s="293"/>
      <c r="QF101" s="293"/>
      <c r="QG101" s="293"/>
      <c r="QH101" s="293"/>
      <c r="QI101" s="293"/>
      <c r="QJ101" s="293"/>
      <c r="QK101" s="293"/>
      <c r="QL101" s="293"/>
      <c r="QM101" s="293"/>
      <c r="QN101" s="293"/>
      <c r="QO101" s="293"/>
      <c r="QP101" s="293"/>
      <c r="QQ101" s="293"/>
      <c r="QR101" s="293"/>
      <c r="QS101" s="293"/>
      <c r="QT101" s="293"/>
      <c r="QU101" s="293"/>
      <c r="QV101" s="293"/>
      <c r="QW101" s="293"/>
      <c r="QX101" s="293"/>
      <c r="QY101" s="293"/>
      <c r="QZ101" s="293"/>
      <c r="RA101" s="293"/>
      <c r="RB101" s="293"/>
      <c r="RC101" s="293"/>
      <c r="RD101" s="293"/>
      <c r="RE101" s="293"/>
      <c r="RF101" s="293"/>
      <c r="RG101" s="293"/>
      <c r="RH101" s="293"/>
      <c r="RI101" s="293"/>
      <c r="RJ101" s="293"/>
      <c r="RK101" s="293"/>
      <c r="RL101" s="293"/>
      <c r="RM101" s="293"/>
      <c r="RN101" s="293"/>
      <c r="RO101" s="293"/>
      <c r="RP101" s="293"/>
      <c r="RQ101" s="293"/>
      <c r="RR101" s="293"/>
      <c r="RS101" s="293"/>
      <c r="RT101" s="293"/>
      <c r="RU101" s="293"/>
      <c r="RV101" s="293"/>
      <c r="RW101" s="293"/>
      <c r="RX101" s="293"/>
      <c r="RY101" s="293"/>
      <c r="RZ101" s="293"/>
      <c r="SA101" s="293"/>
      <c r="SB101" s="293"/>
      <c r="SC101" s="293"/>
      <c r="SD101" s="293"/>
      <c r="SE101" s="293"/>
      <c r="SF101" s="293"/>
      <c r="SG101" s="293"/>
      <c r="SH101" s="293"/>
      <c r="SI101" s="293"/>
      <c r="SJ101" s="293"/>
      <c r="SK101" s="293"/>
      <c r="SL101" s="293"/>
      <c r="SM101" s="293"/>
      <c r="SN101" s="293"/>
      <c r="SO101" s="293"/>
      <c r="SP101" s="293"/>
      <c r="SQ101" s="293"/>
      <c r="SR101" s="293"/>
      <c r="SS101" s="293"/>
      <c r="ST101" s="293"/>
      <c r="SU101" s="293"/>
      <c r="SV101" s="293"/>
      <c r="SW101" s="293"/>
      <c r="SX101" s="293"/>
      <c r="SY101" s="293"/>
      <c r="SZ101" s="293"/>
      <c r="TA101" s="293"/>
      <c r="TB101" s="293"/>
      <c r="TC101" s="293"/>
      <c r="TD101" s="293"/>
      <c r="TE101" s="293"/>
      <c r="TF101" s="293"/>
      <c r="TG101" s="293"/>
      <c r="TH101" s="293"/>
      <c r="TI101" s="293"/>
      <c r="TJ101" s="293"/>
      <c r="TK101" s="293"/>
      <c r="TL101" s="293"/>
      <c r="TM101" s="293"/>
      <c r="TN101" s="293"/>
      <c r="TO101" s="293"/>
      <c r="TP101" s="293"/>
      <c r="TQ101" s="293"/>
      <c r="TR101" s="293"/>
      <c r="TS101" s="293"/>
      <c r="TT101" s="293"/>
      <c r="TU101" s="293"/>
      <c r="TV101" s="293"/>
      <c r="TW101" s="293"/>
      <c r="TX101" s="293"/>
      <c r="TY101" s="293"/>
      <c r="TZ101" s="293"/>
      <c r="UA101" s="293"/>
      <c r="UB101" s="293"/>
      <c r="UC101" s="293"/>
      <c r="UD101" s="293"/>
      <c r="UE101" s="293"/>
      <c r="UF101" s="293"/>
      <c r="UG101" s="293"/>
      <c r="UH101" s="293"/>
      <c r="UI101" s="293"/>
      <c r="UJ101" s="293"/>
      <c r="UK101" s="293"/>
      <c r="UL101" s="293"/>
      <c r="UM101" s="293"/>
      <c r="UN101" s="293"/>
      <c r="UO101" s="293"/>
      <c r="UP101" s="293"/>
      <c r="UQ101" s="293"/>
      <c r="UR101" s="293"/>
      <c r="US101" s="293"/>
      <c r="UT101" s="293"/>
      <c r="UU101" s="293"/>
      <c r="UV101" s="293"/>
      <c r="UW101" s="293"/>
      <c r="UX101" s="293"/>
      <c r="UY101" s="293"/>
      <c r="UZ101" s="293"/>
      <c r="VA101" s="293"/>
      <c r="VB101" s="293"/>
      <c r="VC101" s="293"/>
      <c r="VD101" s="293"/>
      <c r="VE101" s="293"/>
      <c r="VF101" s="293"/>
      <c r="VG101" s="293"/>
      <c r="VH101" s="293"/>
      <c r="VI101" s="293"/>
      <c r="VJ101" s="293"/>
      <c r="VK101" s="293"/>
      <c r="VL101" s="293"/>
      <c r="VM101" s="293"/>
      <c r="VN101" s="293"/>
      <c r="VO101" s="293"/>
      <c r="VP101" s="293"/>
      <c r="VQ101" s="293"/>
      <c r="VR101" s="293"/>
      <c r="VS101" s="293"/>
      <c r="VT101" s="293"/>
      <c r="VU101" s="293"/>
      <c r="VV101" s="293"/>
      <c r="VW101" s="293"/>
      <c r="VX101" s="293"/>
      <c r="VY101" s="293"/>
      <c r="VZ101" s="293"/>
      <c r="WA101" s="293"/>
      <c r="WB101" s="293"/>
      <c r="WC101" s="293"/>
      <c r="WD101" s="293"/>
      <c r="WE101" s="293"/>
      <c r="WF101" s="293"/>
      <c r="WG101" s="293"/>
      <c r="WH101" s="293"/>
      <c r="WI101" s="293"/>
      <c r="WJ101" s="293"/>
      <c r="WK101" s="293"/>
      <c r="WL101" s="293"/>
      <c r="WM101" s="293"/>
      <c r="WN101" s="293"/>
      <c r="WO101" s="293"/>
      <c r="WP101" s="293"/>
      <c r="WQ101" s="293"/>
      <c r="WR101" s="293"/>
      <c r="WS101" s="293"/>
      <c r="WT101" s="293"/>
      <c r="WU101" s="293"/>
      <c r="WV101" s="293"/>
      <c r="WW101" s="293"/>
      <c r="WX101" s="293"/>
      <c r="WY101" s="293"/>
      <c r="WZ101" s="293"/>
      <c r="XA101" s="293"/>
      <c r="XB101" s="293"/>
      <c r="XC101" s="293"/>
      <c r="XD101" s="293"/>
      <c r="XE101" s="293"/>
      <c r="XF101" s="293"/>
      <c r="XG101" s="293"/>
      <c r="XH101" s="293"/>
      <c r="XI101" s="293"/>
      <c r="XJ101" s="293"/>
      <c r="XK101" s="293"/>
      <c r="XL101" s="293"/>
      <c r="XM101" s="293"/>
      <c r="XN101" s="293"/>
      <c r="XO101" s="293"/>
      <c r="XP101" s="293"/>
      <c r="XQ101" s="293"/>
      <c r="XR101" s="293"/>
      <c r="XS101" s="293"/>
      <c r="XT101" s="293"/>
      <c r="XU101" s="293"/>
      <c r="XV101" s="293"/>
      <c r="XW101" s="293"/>
      <c r="XX101" s="293"/>
      <c r="XY101" s="293"/>
      <c r="XZ101" s="293"/>
      <c r="YA101" s="293"/>
      <c r="YB101" s="293"/>
      <c r="YC101" s="293"/>
      <c r="YD101" s="293"/>
      <c r="YE101" s="293"/>
      <c r="YF101" s="293"/>
      <c r="YG101" s="293"/>
      <c r="YH101" s="293"/>
      <c r="YI101" s="293"/>
      <c r="YJ101" s="293"/>
      <c r="YK101" s="293"/>
      <c r="YL101" s="293"/>
      <c r="YM101" s="293"/>
      <c r="YN101" s="293"/>
      <c r="YO101" s="293"/>
      <c r="YP101" s="293"/>
      <c r="YQ101" s="293"/>
      <c r="YR101" s="293"/>
      <c r="YS101" s="293"/>
      <c r="YT101" s="293"/>
      <c r="YU101" s="293"/>
      <c r="YV101" s="293"/>
      <c r="YW101" s="293"/>
      <c r="YX101" s="293"/>
      <c r="YY101" s="293"/>
      <c r="YZ101" s="293"/>
      <c r="ZA101" s="293"/>
      <c r="ZB101" s="293"/>
      <c r="ZC101" s="293"/>
      <c r="ZD101" s="293"/>
      <c r="ZE101" s="293"/>
      <c r="ZF101" s="293"/>
      <c r="ZG101" s="293"/>
      <c r="ZH101" s="293"/>
      <c r="ZI101" s="293"/>
      <c r="ZJ101" s="293"/>
      <c r="ZK101" s="293"/>
      <c r="ZL101" s="293"/>
      <c r="ZM101" s="293"/>
      <c r="ZN101" s="293"/>
      <c r="ZO101" s="293"/>
      <c r="ZP101" s="293"/>
      <c r="ZQ101" s="293"/>
      <c r="ZR101" s="293"/>
      <c r="ZS101" s="293"/>
      <c r="ZT101" s="293"/>
      <c r="ZU101" s="293"/>
      <c r="ZV101" s="293"/>
      <c r="ZW101" s="293"/>
      <c r="ZX101" s="293"/>
      <c r="ZY101" s="293"/>
      <c r="ZZ101" s="293"/>
      <c r="AAA101" s="293"/>
      <c r="AAB101" s="293"/>
      <c r="AAC101" s="293"/>
      <c r="AAD101" s="293"/>
      <c r="AAE101" s="293"/>
      <c r="AAF101" s="293"/>
      <c r="AAG101" s="293"/>
      <c r="AAH101" s="293"/>
      <c r="AAI101" s="293"/>
      <c r="AAJ101" s="293"/>
      <c r="AAK101" s="293"/>
      <c r="AAL101" s="293"/>
      <c r="AAM101" s="293"/>
      <c r="AAN101" s="293"/>
      <c r="AAO101" s="293"/>
      <c r="AAP101" s="293"/>
      <c r="AAQ101" s="293"/>
      <c r="AAR101" s="293"/>
      <c r="AAS101" s="293"/>
      <c r="AAT101" s="293"/>
      <c r="AAU101" s="293"/>
      <c r="AAV101" s="293"/>
      <c r="AAW101" s="293"/>
      <c r="AAX101" s="293"/>
      <c r="AAY101" s="293"/>
      <c r="AAZ101" s="293"/>
      <c r="ABA101" s="293"/>
      <c r="ABB101" s="293"/>
      <c r="ABC101" s="293"/>
      <c r="ABD101" s="293"/>
      <c r="ABE101" s="293"/>
      <c r="ABF101" s="293"/>
      <c r="ABG101" s="293"/>
      <c r="ABH101" s="293"/>
      <c r="ABI101" s="293"/>
      <c r="ABJ101" s="293"/>
      <c r="ABK101" s="293"/>
      <c r="ABL101" s="293"/>
      <c r="ABM101" s="293"/>
      <c r="ABN101" s="293"/>
      <c r="ABO101" s="293"/>
      <c r="ABP101" s="293"/>
      <c r="ABQ101" s="293"/>
      <c r="ABR101" s="293"/>
      <c r="ABS101" s="293"/>
      <c r="ABT101" s="293"/>
      <c r="ABU101" s="293"/>
      <c r="ABV101" s="293"/>
      <c r="ABW101" s="293"/>
      <c r="ABX101" s="293"/>
      <c r="ABY101" s="293"/>
      <c r="ABZ101" s="293"/>
      <c r="ACA101" s="293"/>
      <c r="ACB101" s="293"/>
      <c r="ACC101" s="293"/>
      <c r="ACD101" s="293"/>
      <c r="ACE101" s="293"/>
      <c r="ACF101" s="293"/>
      <c r="ACG101" s="293"/>
      <c r="ACH101" s="293"/>
      <c r="ACI101" s="293"/>
      <c r="ACJ101" s="293"/>
      <c r="ACK101" s="293"/>
      <c r="ACL101" s="293"/>
      <c r="ACM101" s="293"/>
      <c r="ACN101" s="293"/>
      <c r="ACO101" s="293"/>
      <c r="ACP101" s="293"/>
      <c r="ACQ101" s="293"/>
      <c r="ACR101" s="293"/>
      <c r="ACS101" s="293"/>
      <c r="ACT101" s="293"/>
      <c r="ACU101" s="293"/>
      <c r="ACV101" s="293"/>
      <c r="ACW101" s="293"/>
      <c r="ACX101" s="293"/>
      <c r="ACY101" s="293"/>
      <c r="ACZ101" s="293"/>
      <c r="ADA101" s="293"/>
      <c r="ADB101" s="293"/>
      <c r="ADC101" s="293"/>
      <c r="ADD101" s="293"/>
      <c r="ADE101" s="293"/>
      <c r="ADF101" s="293"/>
      <c r="ADG101" s="293"/>
      <c r="ADH101" s="293"/>
      <c r="ADI101" s="293"/>
      <c r="ADJ101" s="293"/>
      <c r="ADK101" s="293"/>
      <c r="ADL101" s="293"/>
      <c r="ADM101" s="293"/>
      <c r="ADN101" s="293"/>
      <c r="ADO101" s="293"/>
      <c r="ADP101" s="293"/>
      <c r="ADQ101" s="293"/>
      <c r="ADR101" s="293"/>
      <c r="ADS101" s="293"/>
      <c r="ADT101" s="293"/>
      <c r="ADU101" s="293"/>
      <c r="ADV101" s="293"/>
      <c r="ADW101" s="293"/>
      <c r="ADX101" s="293"/>
      <c r="ADY101" s="293"/>
      <c r="ADZ101" s="293"/>
      <c r="AEA101" s="293"/>
      <c r="AEB101" s="293"/>
      <c r="AEC101" s="293"/>
      <c r="AED101" s="293"/>
      <c r="AEE101" s="293"/>
      <c r="AEF101" s="293"/>
      <c r="AEG101" s="293"/>
      <c r="AEH101" s="293"/>
      <c r="AEI101" s="293"/>
      <c r="AEJ101" s="293"/>
      <c r="AEK101" s="293"/>
      <c r="AEL101" s="293"/>
      <c r="AEM101" s="293"/>
      <c r="AEN101" s="293"/>
      <c r="AEO101" s="293"/>
      <c r="AEP101" s="293"/>
      <c r="AEQ101" s="293"/>
      <c r="AER101" s="293"/>
      <c r="AES101" s="293"/>
      <c r="AET101" s="293"/>
      <c r="AEU101" s="293"/>
      <c r="AEV101" s="293"/>
      <c r="AEW101" s="293"/>
      <c r="AEX101" s="293"/>
      <c r="AEY101" s="293"/>
      <c r="AEZ101" s="293"/>
      <c r="AFA101" s="293"/>
      <c r="AFB101" s="293"/>
      <c r="AFC101" s="293"/>
      <c r="AFD101" s="293"/>
      <c r="AFE101" s="293"/>
      <c r="AFF101" s="293"/>
      <c r="AFG101" s="293"/>
      <c r="AFH101" s="293"/>
      <c r="AFI101" s="293"/>
      <c r="AFJ101" s="293"/>
      <c r="AFK101" s="293"/>
      <c r="AFL101" s="293"/>
      <c r="AFM101" s="293"/>
      <c r="AFN101" s="293"/>
      <c r="AFO101" s="293"/>
      <c r="AFP101" s="293"/>
      <c r="AFQ101" s="293"/>
      <c r="AFR101" s="293"/>
      <c r="AFS101" s="293"/>
      <c r="AFT101" s="293"/>
      <c r="AFU101" s="293"/>
      <c r="AFV101" s="293"/>
      <c r="AFW101" s="293"/>
      <c r="AFX101" s="293"/>
      <c r="AFY101" s="293"/>
      <c r="AFZ101" s="293"/>
      <c r="AGA101" s="293"/>
      <c r="AGB101" s="293"/>
      <c r="AGC101" s="293"/>
      <c r="AGD101" s="293"/>
      <c r="AGE101" s="293"/>
      <c r="AGF101" s="293"/>
      <c r="AGG101" s="293"/>
      <c r="AGH101" s="293"/>
      <c r="AGI101" s="293"/>
      <c r="AGJ101" s="293"/>
      <c r="AGK101" s="293"/>
      <c r="AGL101" s="293"/>
      <c r="AGM101" s="293"/>
      <c r="AGN101" s="293"/>
      <c r="AGO101" s="293"/>
      <c r="AGP101" s="293"/>
      <c r="AGQ101" s="293"/>
      <c r="AGR101" s="293"/>
      <c r="AGS101" s="293"/>
      <c r="AGT101" s="293"/>
      <c r="AGU101" s="293"/>
      <c r="AGV101" s="293"/>
      <c r="AGW101" s="293"/>
      <c r="AGX101" s="293"/>
      <c r="AGY101" s="293"/>
      <c r="AGZ101" s="293"/>
      <c r="AHA101" s="293"/>
      <c r="AHB101" s="293"/>
      <c r="AHC101" s="293"/>
      <c r="AHD101" s="293"/>
      <c r="AHE101" s="293"/>
      <c r="AHF101" s="293"/>
      <c r="AHG101" s="293"/>
      <c r="AHH101" s="293"/>
      <c r="AHI101" s="293"/>
      <c r="AHJ101" s="293"/>
      <c r="AHK101" s="293"/>
      <c r="AHL101" s="293"/>
      <c r="AHM101" s="293"/>
      <c r="AHN101" s="293"/>
      <c r="AHO101" s="293"/>
      <c r="AHP101" s="293"/>
      <c r="AHQ101" s="293"/>
      <c r="AHR101" s="293"/>
      <c r="AHS101" s="293"/>
      <c r="AHT101" s="293"/>
      <c r="AHU101" s="293"/>
      <c r="AHV101" s="293"/>
      <c r="AHW101" s="293"/>
      <c r="AHX101" s="293"/>
      <c r="AHY101" s="293"/>
      <c r="AHZ101" s="293"/>
      <c r="AIA101" s="293"/>
      <c r="AIB101" s="293"/>
      <c r="AIC101" s="293"/>
      <c r="AID101" s="293"/>
      <c r="AIE101" s="293"/>
      <c r="AIF101" s="293"/>
      <c r="AIG101" s="293"/>
      <c r="AIH101" s="293"/>
      <c r="AII101" s="293"/>
      <c r="AIJ101" s="293"/>
      <c r="AIK101" s="293"/>
      <c r="AIL101" s="293"/>
      <c r="AIM101" s="293"/>
      <c r="AIN101" s="293"/>
      <c r="AIO101" s="293"/>
      <c r="AIP101" s="293"/>
      <c r="AIQ101" s="293"/>
      <c r="AIR101" s="293"/>
      <c r="AIS101" s="293"/>
      <c r="AIT101" s="293"/>
      <c r="AIU101" s="293"/>
      <c r="AIV101" s="293"/>
      <c r="AIW101" s="293"/>
      <c r="AIX101" s="293"/>
      <c r="AIY101" s="293"/>
      <c r="AIZ101" s="293"/>
    </row>
    <row r="102" spans="1:936" s="303" customFormat="1" ht="156.75" customHeight="1" outlineLevel="1" x14ac:dyDescent="0.2">
      <c r="A102" s="152">
        <v>63</v>
      </c>
      <c r="B102" s="161" t="s">
        <v>0</v>
      </c>
      <c r="C102" s="161" t="s">
        <v>1</v>
      </c>
      <c r="D102" s="161"/>
      <c r="E102" s="177"/>
      <c r="F102" s="177"/>
      <c r="G102" s="177"/>
      <c r="H102" s="177"/>
      <c r="I102" s="177"/>
      <c r="J102" s="177"/>
      <c r="K102" s="163" t="s">
        <v>373</v>
      </c>
      <c r="L102" s="163" t="s">
        <v>204</v>
      </c>
      <c r="M102" s="182" t="s">
        <v>3</v>
      </c>
      <c r="N102" s="41">
        <f>3047000000+3000000000</f>
        <v>6047000000</v>
      </c>
      <c r="O102" s="31">
        <v>6000000000</v>
      </c>
      <c r="P102" s="189"/>
      <c r="Q102" s="31">
        <f>4439902959+260956717.5+995441267.7+73262192.2+103703140+88648827.6+23704487.9</f>
        <v>5985619591.8999996</v>
      </c>
      <c r="R102" s="31"/>
      <c r="S102" s="187">
        <f>O102-Q102</f>
        <v>14380408.100000381</v>
      </c>
      <c r="T102" s="190" t="s">
        <v>82</v>
      </c>
      <c r="U102" s="301"/>
      <c r="V102" s="302"/>
      <c r="W102" s="302"/>
      <c r="X102" s="302"/>
      <c r="Y102" s="302"/>
      <c r="Z102" s="302"/>
      <c r="AA102" s="302"/>
      <c r="AB102" s="302"/>
      <c r="AC102" s="302"/>
      <c r="AD102" s="302"/>
      <c r="AE102" s="302"/>
      <c r="AF102" s="302"/>
      <c r="AG102" s="302"/>
      <c r="AH102" s="302"/>
      <c r="AI102" s="302"/>
      <c r="AJ102" s="302"/>
      <c r="AK102" s="302"/>
      <c r="AL102" s="302"/>
      <c r="AM102" s="302"/>
      <c r="AN102" s="302"/>
      <c r="AO102" s="302"/>
      <c r="AP102" s="302"/>
      <c r="AQ102" s="302"/>
      <c r="AR102" s="302"/>
      <c r="AS102" s="302"/>
      <c r="AT102" s="302"/>
      <c r="AU102" s="302"/>
      <c r="AV102" s="302"/>
      <c r="AW102" s="302"/>
      <c r="AX102" s="302"/>
      <c r="AY102" s="302"/>
      <c r="AZ102" s="302"/>
      <c r="BA102" s="302"/>
      <c r="BB102" s="302"/>
      <c r="BC102" s="302"/>
      <c r="BD102" s="302"/>
      <c r="BE102" s="302"/>
      <c r="BF102" s="302"/>
      <c r="BG102" s="302"/>
      <c r="BH102" s="302"/>
      <c r="BI102" s="302"/>
      <c r="BJ102" s="302"/>
      <c r="BK102" s="302"/>
      <c r="BL102" s="302"/>
      <c r="BM102" s="302"/>
      <c r="BN102" s="302"/>
      <c r="BO102" s="302"/>
      <c r="BP102" s="302"/>
      <c r="BQ102" s="302"/>
      <c r="BR102" s="302"/>
      <c r="BS102" s="302"/>
      <c r="BT102" s="302"/>
      <c r="BU102" s="302"/>
      <c r="BV102" s="302"/>
      <c r="BW102" s="302"/>
      <c r="BX102" s="302"/>
      <c r="BY102" s="302"/>
      <c r="BZ102" s="302"/>
      <c r="CA102" s="302"/>
      <c r="CB102" s="302"/>
      <c r="CC102" s="302"/>
      <c r="CD102" s="302"/>
      <c r="CE102" s="302"/>
      <c r="CF102" s="302"/>
      <c r="CG102" s="302"/>
      <c r="CH102" s="302"/>
      <c r="CI102" s="302"/>
      <c r="CJ102" s="302"/>
      <c r="CK102" s="302"/>
      <c r="CL102" s="302"/>
      <c r="CM102" s="302"/>
      <c r="CN102" s="302"/>
      <c r="CO102" s="302"/>
      <c r="CP102" s="302"/>
      <c r="CQ102" s="302"/>
      <c r="CR102" s="302"/>
      <c r="CS102" s="302"/>
      <c r="CT102" s="302"/>
      <c r="CU102" s="302"/>
      <c r="CV102" s="302"/>
      <c r="CW102" s="302"/>
      <c r="CX102" s="302"/>
      <c r="CY102" s="302"/>
      <c r="CZ102" s="302"/>
      <c r="DA102" s="302"/>
      <c r="DB102" s="302"/>
      <c r="DC102" s="302"/>
      <c r="DD102" s="302"/>
      <c r="DE102" s="302"/>
      <c r="DF102" s="302"/>
      <c r="DG102" s="302"/>
      <c r="DH102" s="302"/>
      <c r="DI102" s="302"/>
      <c r="DJ102" s="302"/>
      <c r="DK102" s="302"/>
      <c r="DL102" s="302"/>
      <c r="DM102" s="302"/>
      <c r="DN102" s="302"/>
      <c r="DO102" s="302"/>
      <c r="DP102" s="302"/>
      <c r="DQ102" s="302"/>
      <c r="DR102" s="302"/>
      <c r="DS102" s="302"/>
      <c r="DT102" s="302"/>
      <c r="DU102" s="302"/>
      <c r="DV102" s="302"/>
      <c r="DW102" s="302"/>
      <c r="DX102" s="302"/>
      <c r="DY102" s="302"/>
      <c r="DZ102" s="302"/>
      <c r="EA102" s="302"/>
      <c r="EB102" s="302"/>
      <c r="EC102" s="302"/>
      <c r="ED102" s="302"/>
      <c r="EE102" s="302"/>
      <c r="EF102" s="302"/>
      <c r="EG102" s="302"/>
      <c r="EH102" s="302"/>
      <c r="EI102" s="302"/>
      <c r="EJ102" s="302"/>
      <c r="EK102" s="302"/>
      <c r="EL102" s="302"/>
      <c r="EM102" s="302"/>
      <c r="EN102" s="302"/>
      <c r="EO102" s="302"/>
      <c r="EP102" s="302"/>
      <c r="EQ102" s="302"/>
      <c r="ER102" s="302"/>
      <c r="ES102" s="302"/>
      <c r="ET102" s="302"/>
      <c r="EU102" s="302"/>
      <c r="EV102" s="302"/>
      <c r="EW102" s="302"/>
      <c r="EX102" s="302"/>
      <c r="EY102" s="302"/>
      <c r="EZ102" s="302"/>
      <c r="FA102" s="302"/>
      <c r="FB102" s="302"/>
      <c r="FC102" s="302"/>
      <c r="FD102" s="302"/>
      <c r="FE102" s="302"/>
      <c r="FF102" s="302"/>
      <c r="FG102" s="302"/>
      <c r="FH102" s="302"/>
      <c r="FI102" s="302"/>
      <c r="FJ102" s="302"/>
      <c r="FK102" s="302"/>
      <c r="FL102" s="302"/>
      <c r="FM102" s="302"/>
      <c r="FN102" s="302"/>
      <c r="FO102" s="302"/>
      <c r="FP102" s="302"/>
      <c r="FQ102" s="302"/>
      <c r="FR102" s="302"/>
      <c r="FS102" s="302"/>
      <c r="FT102" s="302"/>
      <c r="FU102" s="302"/>
      <c r="FV102" s="302"/>
      <c r="FW102" s="302"/>
      <c r="FX102" s="302"/>
      <c r="FY102" s="302"/>
      <c r="FZ102" s="302"/>
      <c r="GA102" s="302"/>
      <c r="GB102" s="302"/>
      <c r="GC102" s="302"/>
      <c r="GD102" s="302"/>
      <c r="GE102" s="302"/>
      <c r="GF102" s="302"/>
      <c r="GG102" s="302"/>
      <c r="GH102" s="302"/>
      <c r="GI102" s="302"/>
      <c r="GJ102" s="302"/>
      <c r="GK102" s="302"/>
      <c r="GL102" s="302"/>
      <c r="GM102" s="302"/>
      <c r="GN102" s="302"/>
      <c r="GO102" s="302"/>
      <c r="GP102" s="302"/>
      <c r="GQ102" s="302"/>
      <c r="GR102" s="302"/>
      <c r="GS102" s="302"/>
      <c r="GT102" s="302"/>
      <c r="GU102" s="302"/>
      <c r="GV102" s="302"/>
      <c r="GW102" s="302"/>
      <c r="GX102" s="302"/>
      <c r="GY102" s="302"/>
      <c r="GZ102" s="302"/>
      <c r="HA102" s="302"/>
      <c r="HB102" s="302"/>
      <c r="HC102" s="302"/>
      <c r="HD102" s="302"/>
      <c r="HE102" s="302"/>
      <c r="HF102" s="302"/>
      <c r="HG102" s="302"/>
      <c r="HH102" s="302"/>
      <c r="HI102" s="302"/>
      <c r="HJ102" s="302"/>
      <c r="HK102" s="302"/>
      <c r="HL102" s="302"/>
      <c r="HM102" s="302"/>
      <c r="HN102" s="302"/>
      <c r="HO102" s="302"/>
      <c r="HP102" s="302"/>
      <c r="HQ102" s="302"/>
      <c r="HR102" s="302"/>
      <c r="HS102" s="302"/>
      <c r="HT102" s="302"/>
      <c r="HU102" s="302"/>
      <c r="HV102" s="302"/>
      <c r="HW102" s="302"/>
      <c r="HX102" s="302"/>
      <c r="HY102" s="302"/>
      <c r="HZ102" s="302"/>
      <c r="IA102" s="302"/>
      <c r="IB102" s="302"/>
      <c r="IC102" s="302"/>
      <c r="ID102" s="302"/>
      <c r="IE102" s="302"/>
      <c r="IF102" s="302"/>
      <c r="IG102" s="302"/>
      <c r="IH102" s="302"/>
      <c r="II102" s="302"/>
      <c r="IJ102" s="302"/>
      <c r="IK102" s="302"/>
      <c r="IL102" s="302"/>
      <c r="IM102" s="302"/>
      <c r="IN102" s="302"/>
      <c r="IO102" s="302"/>
      <c r="IP102" s="302"/>
      <c r="IQ102" s="302"/>
      <c r="IR102" s="302"/>
      <c r="IS102" s="302"/>
      <c r="IT102" s="302"/>
      <c r="IU102" s="302"/>
      <c r="IV102" s="302"/>
      <c r="IW102" s="302"/>
      <c r="IX102" s="302"/>
      <c r="IY102" s="302"/>
      <c r="IZ102" s="302"/>
      <c r="JA102" s="302"/>
      <c r="JB102" s="302"/>
      <c r="JC102" s="302"/>
      <c r="JD102" s="302"/>
      <c r="JE102" s="302"/>
      <c r="JF102" s="302"/>
      <c r="JG102" s="302"/>
      <c r="JH102" s="302"/>
      <c r="JI102" s="302"/>
      <c r="JJ102" s="302"/>
      <c r="JK102" s="302"/>
      <c r="JL102" s="302"/>
      <c r="JM102" s="302"/>
      <c r="JN102" s="302"/>
      <c r="JO102" s="302"/>
      <c r="JP102" s="302"/>
      <c r="JQ102" s="302"/>
      <c r="JR102" s="302"/>
      <c r="JS102" s="302"/>
      <c r="JT102" s="302"/>
      <c r="JU102" s="302"/>
      <c r="JV102" s="302"/>
      <c r="JW102" s="302"/>
      <c r="JX102" s="302"/>
      <c r="JY102" s="302"/>
      <c r="JZ102" s="302"/>
      <c r="KA102" s="302"/>
      <c r="KB102" s="302"/>
      <c r="KC102" s="302"/>
      <c r="KD102" s="302"/>
      <c r="KE102" s="302"/>
      <c r="KF102" s="302"/>
      <c r="KG102" s="302"/>
      <c r="KH102" s="302"/>
      <c r="KI102" s="302"/>
      <c r="KJ102" s="302"/>
      <c r="KK102" s="302"/>
      <c r="KL102" s="302"/>
      <c r="KM102" s="302"/>
      <c r="KN102" s="302"/>
      <c r="KO102" s="302"/>
      <c r="KP102" s="302"/>
      <c r="KQ102" s="302"/>
      <c r="KR102" s="302"/>
      <c r="KS102" s="302"/>
      <c r="KT102" s="302"/>
      <c r="KU102" s="302"/>
      <c r="KV102" s="302"/>
      <c r="KW102" s="302"/>
      <c r="KX102" s="302"/>
      <c r="KY102" s="302"/>
      <c r="KZ102" s="302"/>
      <c r="LA102" s="302"/>
      <c r="LB102" s="302"/>
      <c r="LC102" s="302"/>
      <c r="LD102" s="302"/>
      <c r="LE102" s="302"/>
      <c r="LF102" s="302"/>
      <c r="LG102" s="302"/>
      <c r="LH102" s="302"/>
      <c r="LI102" s="302"/>
      <c r="LJ102" s="302"/>
      <c r="LK102" s="302"/>
      <c r="LL102" s="302"/>
      <c r="LM102" s="302"/>
      <c r="LN102" s="302"/>
      <c r="LO102" s="302"/>
      <c r="LP102" s="302"/>
      <c r="LQ102" s="302"/>
      <c r="LR102" s="302"/>
      <c r="LS102" s="302"/>
      <c r="LT102" s="302"/>
      <c r="LU102" s="302"/>
      <c r="LV102" s="302"/>
      <c r="LW102" s="302"/>
      <c r="LX102" s="302"/>
      <c r="LY102" s="302"/>
      <c r="LZ102" s="302"/>
      <c r="MA102" s="302"/>
      <c r="MB102" s="302"/>
      <c r="MC102" s="302"/>
      <c r="MD102" s="302"/>
      <c r="ME102" s="302"/>
      <c r="MF102" s="302"/>
      <c r="MG102" s="302"/>
      <c r="MH102" s="302"/>
      <c r="MI102" s="302"/>
      <c r="MJ102" s="302"/>
      <c r="MK102" s="302"/>
      <c r="ML102" s="302"/>
      <c r="MM102" s="302"/>
      <c r="MN102" s="302"/>
      <c r="MO102" s="302"/>
      <c r="MP102" s="302"/>
      <c r="MQ102" s="302"/>
      <c r="MR102" s="302"/>
      <c r="MS102" s="302"/>
      <c r="MT102" s="302"/>
      <c r="MU102" s="302"/>
      <c r="MV102" s="302"/>
      <c r="MW102" s="302"/>
      <c r="MX102" s="302"/>
      <c r="MY102" s="302"/>
      <c r="MZ102" s="302"/>
      <c r="NA102" s="302"/>
      <c r="NB102" s="302"/>
      <c r="NC102" s="302"/>
      <c r="ND102" s="302"/>
      <c r="NE102" s="302"/>
      <c r="NF102" s="302"/>
      <c r="NG102" s="302"/>
      <c r="NH102" s="302"/>
      <c r="NI102" s="302"/>
      <c r="NJ102" s="302"/>
      <c r="NK102" s="302"/>
      <c r="NL102" s="302"/>
      <c r="NM102" s="302"/>
      <c r="NN102" s="302"/>
      <c r="NO102" s="302"/>
      <c r="NP102" s="302"/>
      <c r="NQ102" s="302"/>
      <c r="NR102" s="302"/>
      <c r="NS102" s="302"/>
      <c r="NT102" s="302"/>
      <c r="NU102" s="302"/>
      <c r="NV102" s="302"/>
      <c r="NW102" s="302"/>
      <c r="NX102" s="302"/>
      <c r="NY102" s="302"/>
      <c r="NZ102" s="302"/>
      <c r="OA102" s="302"/>
      <c r="OB102" s="302"/>
      <c r="OC102" s="302"/>
      <c r="OD102" s="302"/>
      <c r="OE102" s="302"/>
      <c r="OF102" s="302"/>
      <c r="OG102" s="302"/>
      <c r="OH102" s="302"/>
      <c r="OI102" s="302"/>
      <c r="OJ102" s="302"/>
      <c r="OK102" s="302"/>
      <c r="OL102" s="302"/>
      <c r="OM102" s="302"/>
      <c r="ON102" s="302"/>
      <c r="OO102" s="302"/>
      <c r="OP102" s="302"/>
      <c r="OQ102" s="302"/>
      <c r="OR102" s="302"/>
      <c r="OS102" s="302"/>
      <c r="OT102" s="302"/>
      <c r="OU102" s="302"/>
      <c r="OV102" s="302"/>
      <c r="OW102" s="302"/>
      <c r="OX102" s="302"/>
      <c r="OY102" s="302"/>
      <c r="OZ102" s="302"/>
      <c r="PA102" s="302"/>
      <c r="PB102" s="302"/>
      <c r="PC102" s="302"/>
      <c r="PD102" s="302"/>
      <c r="PE102" s="302"/>
      <c r="PF102" s="302"/>
      <c r="PG102" s="302"/>
      <c r="PH102" s="302"/>
      <c r="PI102" s="302"/>
      <c r="PJ102" s="302"/>
      <c r="PK102" s="302"/>
      <c r="PL102" s="302"/>
      <c r="PM102" s="302"/>
      <c r="PN102" s="302"/>
      <c r="PO102" s="302"/>
      <c r="PP102" s="302"/>
      <c r="PQ102" s="302"/>
      <c r="PR102" s="302"/>
      <c r="PS102" s="302"/>
      <c r="PT102" s="302"/>
      <c r="PU102" s="302"/>
      <c r="PV102" s="302"/>
      <c r="PW102" s="302"/>
      <c r="PX102" s="302"/>
      <c r="PY102" s="302"/>
      <c r="PZ102" s="302"/>
      <c r="QA102" s="302"/>
      <c r="QB102" s="302"/>
      <c r="QC102" s="302"/>
      <c r="QD102" s="302"/>
      <c r="QE102" s="302"/>
      <c r="QF102" s="302"/>
      <c r="QG102" s="302"/>
      <c r="QH102" s="302"/>
      <c r="QI102" s="302"/>
      <c r="QJ102" s="302"/>
      <c r="QK102" s="302"/>
      <c r="QL102" s="302"/>
      <c r="QM102" s="302"/>
      <c r="QN102" s="302"/>
      <c r="QO102" s="302"/>
      <c r="QP102" s="302"/>
      <c r="QQ102" s="302"/>
      <c r="QR102" s="302"/>
      <c r="QS102" s="302"/>
      <c r="QT102" s="302"/>
      <c r="QU102" s="302"/>
      <c r="QV102" s="302"/>
      <c r="QW102" s="302"/>
      <c r="QX102" s="302"/>
      <c r="QY102" s="302"/>
      <c r="QZ102" s="302"/>
      <c r="RA102" s="302"/>
      <c r="RB102" s="302"/>
      <c r="RC102" s="302"/>
      <c r="RD102" s="302"/>
      <c r="RE102" s="302"/>
      <c r="RF102" s="302"/>
      <c r="RG102" s="302"/>
      <c r="RH102" s="302"/>
      <c r="RI102" s="302"/>
      <c r="RJ102" s="302"/>
      <c r="RK102" s="302"/>
      <c r="RL102" s="302"/>
      <c r="RM102" s="302"/>
      <c r="RN102" s="302"/>
      <c r="RO102" s="302"/>
      <c r="RP102" s="302"/>
      <c r="RQ102" s="302"/>
      <c r="RR102" s="302"/>
      <c r="RS102" s="302"/>
      <c r="RT102" s="302"/>
      <c r="RU102" s="302"/>
      <c r="RV102" s="302"/>
      <c r="RW102" s="302"/>
      <c r="RX102" s="302"/>
      <c r="RY102" s="302"/>
      <c r="RZ102" s="302"/>
      <c r="SA102" s="302"/>
      <c r="SB102" s="302"/>
      <c r="SC102" s="302"/>
      <c r="SD102" s="302"/>
      <c r="SE102" s="302"/>
      <c r="SF102" s="302"/>
      <c r="SG102" s="302"/>
      <c r="SH102" s="302"/>
      <c r="SI102" s="302"/>
      <c r="SJ102" s="302"/>
      <c r="SK102" s="302"/>
      <c r="SL102" s="302"/>
      <c r="SM102" s="302"/>
      <c r="SN102" s="302"/>
      <c r="SO102" s="302"/>
      <c r="SP102" s="302"/>
      <c r="SQ102" s="302"/>
      <c r="SR102" s="302"/>
      <c r="SS102" s="302"/>
      <c r="ST102" s="302"/>
      <c r="SU102" s="302"/>
      <c r="SV102" s="302"/>
      <c r="SW102" s="302"/>
      <c r="SX102" s="302"/>
      <c r="SY102" s="302"/>
      <c r="SZ102" s="302"/>
      <c r="TA102" s="302"/>
      <c r="TB102" s="302"/>
      <c r="TC102" s="302"/>
      <c r="TD102" s="302"/>
      <c r="TE102" s="302"/>
      <c r="TF102" s="302"/>
      <c r="TG102" s="302"/>
      <c r="TH102" s="302"/>
      <c r="TI102" s="302"/>
      <c r="TJ102" s="302"/>
      <c r="TK102" s="302"/>
      <c r="TL102" s="302"/>
      <c r="TM102" s="302"/>
      <c r="TN102" s="302"/>
      <c r="TO102" s="302"/>
      <c r="TP102" s="302"/>
      <c r="TQ102" s="302"/>
      <c r="TR102" s="302"/>
      <c r="TS102" s="302"/>
      <c r="TT102" s="302"/>
      <c r="TU102" s="302"/>
      <c r="TV102" s="302"/>
      <c r="TW102" s="302"/>
      <c r="TX102" s="302"/>
      <c r="TY102" s="302"/>
      <c r="TZ102" s="302"/>
      <c r="UA102" s="302"/>
      <c r="UB102" s="302"/>
      <c r="UC102" s="302"/>
      <c r="UD102" s="302"/>
      <c r="UE102" s="302"/>
      <c r="UF102" s="302"/>
      <c r="UG102" s="302"/>
      <c r="UH102" s="302"/>
      <c r="UI102" s="302"/>
      <c r="UJ102" s="302"/>
      <c r="UK102" s="302"/>
      <c r="UL102" s="302"/>
      <c r="UM102" s="302"/>
      <c r="UN102" s="302"/>
      <c r="UO102" s="302"/>
      <c r="UP102" s="302"/>
      <c r="UQ102" s="302"/>
      <c r="UR102" s="302"/>
      <c r="US102" s="302"/>
      <c r="UT102" s="302"/>
      <c r="UU102" s="302"/>
      <c r="UV102" s="302"/>
      <c r="UW102" s="302"/>
      <c r="UX102" s="302"/>
      <c r="UY102" s="302"/>
      <c r="UZ102" s="302"/>
      <c r="VA102" s="302"/>
      <c r="VB102" s="302"/>
      <c r="VC102" s="302"/>
      <c r="VD102" s="302"/>
      <c r="VE102" s="302"/>
      <c r="VF102" s="302"/>
      <c r="VG102" s="302"/>
      <c r="VH102" s="302"/>
      <c r="VI102" s="302"/>
      <c r="VJ102" s="302"/>
      <c r="VK102" s="302"/>
      <c r="VL102" s="302"/>
      <c r="VM102" s="302"/>
      <c r="VN102" s="302"/>
      <c r="VO102" s="302"/>
      <c r="VP102" s="302"/>
      <c r="VQ102" s="302"/>
      <c r="VR102" s="302"/>
      <c r="VS102" s="302"/>
      <c r="VT102" s="302"/>
      <c r="VU102" s="302"/>
      <c r="VV102" s="302"/>
      <c r="VW102" s="302"/>
      <c r="VX102" s="302"/>
      <c r="VY102" s="302"/>
      <c r="VZ102" s="302"/>
      <c r="WA102" s="302"/>
      <c r="WB102" s="302"/>
      <c r="WC102" s="302"/>
      <c r="WD102" s="302"/>
      <c r="WE102" s="302"/>
      <c r="WF102" s="302"/>
      <c r="WG102" s="302"/>
      <c r="WH102" s="302"/>
      <c r="WI102" s="302"/>
      <c r="WJ102" s="302"/>
      <c r="WK102" s="302"/>
      <c r="WL102" s="302"/>
      <c r="WM102" s="302"/>
      <c r="WN102" s="302"/>
      <c r="WO102" s="302"/>
      <c r="WP102" s="302"/>
      <c r="WQ102" s="302"/>
      <c r="WR102" s="302"/>
      <c r="WS102" s="302"/>
      <c r="WT102" s="302"/>
      <c r="WU102" s="302"/>
      <c r="WV102" s="302"/>
      <c r="WW102" s="302"/>
      <c r="WX102" s="302"/>
      <c r="WY102" s="302"/>
      <c r="WZ102" s="302"/>
      <c r="XA102" s="302"/>
      <c r="XB102" s="302"/>
      <c r="XC102" s="302"/>
      <c r="XD102" s="302"/>
      <c r="XE102" s="302"/>
      <c r="XF102" s="302"/>
      <c r="XG102" s="302"/>
      <c r="XH102" s="302"/>
      <c r="XI102" s="302"/>
      <c r="XJ102" s="302"/>
      <c r="XK102" s="302"/>
      <c r="XL102" s="302"/>
      <c r="XM102" s="302"/>
      <c r="XN102" s="302"/>
      <c r="XO102" s="302"/>
      <c r="XP102" s="302"/>
      <c r="XQ102" s="302"/>
      <c r="XR102" s="302"/>
      <c r="XS102" s="302"/>
      <c r="XT102" s="302"/>
      <c r="XU102" s="302"/>
      <c r="XV102" s="302"/>
      <c r="XW102" s="302"/>
      <c r="XX102" s="302"/>
      <c r="XY102" s="302"/>
      <c r="XZ102" s="302"/>
      <c r="YA102" s="302"/>
      <c r="YB102" s="302"/>
      <c r="YC102" s="302"/>
      <c r="YD102" s="302"/>
      <c r="YE102" s="302"/>
      <c r="YF102" s="302"/>
      <c r="YG102" s="302"/>
      <c r="YH102" s="302"/>
      <c r="YI102" s="302"/>
      <c r="YJ102" s="302"/>
      <c r="YK102" s="302"/>
      <c r="YL102" s="302"/>
      <c r="YM102" s="302"/>
      <c r="YN102" s="302"/>
      <c r="YO102" s="302"/>
      <c r="YP102" s="302"/>
      <c r="YQ102" s="302"/>
      <c r="YR102" s="302"/>
      <c r="YS102" s="302"/>
      <c r="YT102" s="302"/>
      <c r="YU102" s="302"/>
      <c r="YV102" s="302"/>
      <c r="YW102" s="302"/>
      <c r="YX102" s="302"/>
      <c r="YY102" s="302"/>
      <c r="YZ102" s="302"/>
      <c r="ZA102" s="302"/>
      <c r="ZB102" s="302"/>
      <c r="ZC102" s="302"/>
      <c r="ZD102" s="302"/>
      <c r="ZE102" s="302"/>
      <c r="ZF102" s="302"/>
      <c r="ZG102" s="302"/>
      <c r="ZH102" s="302"/>
      <c r="ZI102" s="302"/>
      <c r="ZJ102" s="302"/>
      <c r="ZK102" s="302"/>
      <c r="ZL102" s="302"/>
      <c r="ZM102" s="302"/>
      <c r="ZN102" s="302"/>
      <c r="ZO102" s="302"/>
      <c r="ZP102" s="302"/>
      <c r="ZQ102" s="302"/>
      <c r="ZR102" s="302"/>
      <c r="ZS102" s="302"/>
      <c r="ZT102" s="302"/>
      <c r="ZU102" s="302"/>
      <c r="ZV102" s="302"/>
      <c r="ZW102" s="302"/>
      <c r="ZX102" s="302"/>
      <c r="ZY102" s="302"/>
      <c r="ZZ102" s="302"/>
      <c r="AAA102" s="302"/>
      <c r="AAB102" s="302"/>
      <c r="AAC102" s="302"/>
      <c r="AAD102" s="302"/>
      <c r="AAE102" s="302"/>
      <c r="AAF102" s="302"/>
      <c r="AAG102" s="302"/>
      <c r="AAH102" s="302"/>
      <c r="AAI102" s="302"/>
      <c r="AAJ102" s="302"/>
      <c r="AAK102" s="302"/>
      <c r="AAL102" s="302"/>
      <c r="AAM102" s="302"/>
      <c r="AAN102" s="302"/>
      <c r="AAO102" s="302"/>
      <c r="AAP102" s="302"/>
      <c r="AAQ102" s="302"/>
      <c r="AAR102" s="302"/>
      <c r="AAS102" s="302"/>
      <c r="AAT102" s="302"/>
      <c r="AAU102" s="302"/>
      <c r="AAV102" s="302"/>
      <c r="AAW102" s="302"/>
      <c r="AAX102" s="302"/>
      <c r="AAY102" s="302"/>
      <c r="AAZ102" s="302"/>
      <c r="ABA102" s="302"/>
      <c r="ABB102" s="302"/>
      <c r="ABC102" s="302"/>
      <c r="ABD102" s="302"/>
      <c r="ABE102" s="302"/>
      <c r="ABF102" s="302"/>
      <c r="ABG102" s="302"/>
      <c r="ABH102" s="302"/>
      <c r="ABI102" s="302"/>
      <c r="ABJ102" s="302"/>
      <c r="ABK102" s="302"/>
      <c r="ABL102" s="302"/>
      <c r="ABM102" s="302"/>
      <c r="ABN102" s="302"/>
      <c r="ABO102" s="302"/>
      <c r="ABP102" s="302"/>
      <c r="ABQ102" s="302"/>
      <c r="ABR102" s="302"/>
      <c r="ABS102" s="302"/>
      <c r="ABT102" s="302"/>
      <c r="ABU102" s="302"/>
      <c r="ABV102" s="302"/>
      <c r="ABW102" s="302"/>
      <c r="ABX102" s="302"/>
      <c r="ABY102" s="302"/>
      <c r="ABZ102" s="302"/>
      <c r="ACA102" s="302"/>
      <c r="ACB102" s="302"/>
      <c r="ACC102" s="302"/>
      <c r="ACD102" s="302"/>
      <c r="ACE102" s="302"/>
      <c r="ACF102" s="302"/>
      <c r="ACG102" s="302"/>
      <c r="ACH102" s="302"/>
      <c r="ACI102" s="302"/>
      <c r="ACJ102" s="302"/>
      <c r="ACK102" s="302"/>
      <c r="ACL102" s="302"/>
      <c r="ACM102" s="302"/>
      <c r="ACN102" s="302"/>
      <c r="ACO102" s="302"/>
      <c r="ACP102" s="302"/>
      <c r="ACQ102" s="302"/>
      <c r="ACR102" s="302"/>
      <c r="ACS102" s="302"/>
      <c r="ACT102" s="302"/>
      <c r="ACU102" s="302"/>
      <c r="ACV102" s="302"/>
      <c r="ACW102" s="302"/>
      <c r="ACX102" s="302"/>
      <c r="ACY102" s="302"/>
      <c r="ACZ102" s="302"/>
      <c r="ADA102" s="302"/>
      <c r="ADB102" s="302"/>
      <c r="ADC102" s="302"/>
      <c r="ADD102" s="302"/>
      <c r="ADE102" s="302"/>
      <c r="ADF102" s="302"/>
      <c r="ADG102" s="302"/>
      <c r="ADH102" s="302"/>
      <c r="ADI102" s="302"/>
      <c r="ADJ102" s="302"/>
      <c r="ADK102" s="302"/>
      <c r="ADL102" s="302"/>
      <c r="ADM102" s="302"/>
      <c r="ADN102" s="302"/>
      <c r="ADO102" s="302"/>
      <c r="ADP102" s="302"/>
      <c r="ADQ102" s="302"/>
      <c r="ADR102" s="302"/>
      <c r="ADS102" s="302"/>
      <c r="ADT102" s="302"/>
      <c r="ADU102" s="302"/>
      <c r="ADV102" s="302"/>
      <c r="ADW102" s="302"/>
      <c r="ADX102" s="302"/>
      <c r="ADY102" s="302"/>
      <c r="ADZ102" s="302"/>
      <c r="AEA102" s="302"/>
      <c r="AEB102" s="302"/>
      <c r="AEC102" s="302"/>
      <c r="AED102" s="302"/>
      <c r="AEE102" s="302"/>
      <c r="AEF102" s="302"/>
      <c r="AEG102" s="302"/>
      <c r="AEH102" s="302"/>
      <c r="AEI102" s="302"/>
      <c r="AEJ102" s="302"/>
      <c r="AEK102" s="302"/>
      <c r="AEL102" s="302"/>
      <c r="AEM102" s="302"/>
      <c r="AEN102" s="302"/>
      <c r="AEO102" s="302"/>
      <c r="AEP102" s="302"/>
      <c r="AEQ102" s="302"/>
      <c r="AER102" s="302"/>
      <c r="AES102" s="302"/>
      <c r="AET102" s="302"/>
      <c r="AEU102" s="302"/>
      <c r="AEV102" s="302"/>
      <c r="AEW102" s="302"/>
      <c r="AEX102" s="302"/>
      <c r="AEY102" s="302"/>
      <c r="AEZ102" s="302"/>
      <c r="AFA102" s="302"/>
      <c r="AFB102" s="302"/>
      <c r="AFC102" s="302"/>
      <c r="AFD102" s="302"/>
      <c r="AFE102" s="302"/>
      <c r="AFF102" s="302"/>
      <c r="AFG102" s="302"/>
      <c r="AFH102" s="302"/>
      <c r="AFI102" s="302"/>
      <c r="AFJ102" s="302"/>
      <c r="AFK102" s="302"/>
      <c r="AFL102" s="302"/>
      <c r="AFM102" s="302"/>
      <c r="AFN102" s="302"/>
      <c r="AFO102" s="302"/>
      <c r="AFP102" s="302"/>
      <c r="AFQ102" s="302"/>
      <c r="AFR102" s="302"/>
      <c r="AFS102" s="302"/>
      <c r="AFT102" s="302"/>
      <c r="AFU102" s="302"/>
      <c r="AFV102" s="302"/>
      <c r="AFW102" s="302"/>
      <c r="AFX102" s="302"/>
      <c r="AFY102" s="302"/>
      <c r="AFZ102" s="302"/>
      <c r="AGA102" s="302"/>
      <c r="AGB102" s="302"/>
      <c r="AGC102" s="302"/>
      <c r="AGD102" s="302"/>
      <c r="AGE102" s="302"/>
      <c r="AGF102" s="302"/>
      <c r="AGG102" s="302"/>
      <c r="AGH102" s="302"/>
      <c r="AGI102" s="302"/>
      <c r="AGJ102" s="302"/>
      <c r="AGK102" s="302"/>
      <c r="AGL102" s="302"/>
      <c r="AGM102" s="302"/>
      <c r="AGN102" s="302"/>
      <c r="AGO102" s="302"/>
      <c r="AGP102" s="302"/>
      <c r="AGQ102" s="302"/>
      <c r="AGR102" s="302"/>
      <c r="AGS102" s="302"/>
      <c r="AGT102" s="302"/>
      <c r="AGU102" s="302"/>
      <c r="AGV102" s="302"/>
      <c r="AGW102" s="302"/>
      <c r="AGX102" s="302"/>
      <c r="AGY102" s="302"/>
      <c r="AGZ102" s="302"/>
      <c r="AHA102" s="302"/>
      <c r="AHB102" s="302"/>
      <c r="AHC102" s="302"/>
      <c r="AHD102" s="302"/>
      <c r="AHE102" s="302"/>
      <c r="AHF102" s="302"/>
      <c r="AHG102" s="302"/>
      <c r="AHH102" s="302"/>
      <c r="AHI102" s="302"/>
      <c r="AHJ102" s="302"/>
      <c r="AHK102" s="302"/>
      <c r="AHL102" s="302"/>
      <c r="AHM102" s="302"/>
      <c r="AHN102" s="302"/>
      <c r="AHO102" s="302"/>
      <c r="AHP102" s="302"/>
      <c r="AHQ102" s="302"/>
      <c r="AHR102" s="302"/>
      <c r="AHS102" s="302"/>
      <c r="AHT102" s="302"/>
      <c r="AHU102" s="302"/>
      <c r="AHV102" s="302"/>
      <c r="AHW102" s="302"/>
      <c r="AHX102" s="302"/>
      <c r="AHY102" s="302"/>
      <c r="AHZ102" s="302"/>
      <c r="AIA102" s="302"/>
      <c r="AIB102" s="302"/>
      <c r="AIC102" s="302"/>
      <c r="AID102" s="302"/>
      <c r="AIE102" s="302"/>
      <c r="AIF102" s="302"/>
      <c r="AIG102" s="302"/>
      <c r="AIH102" s="302"/>
      <c r="AII102" s="302"/>
      <c r="AIJ102" s="302"/>
      <c r="AIK102" s="302"/>
      <c r="AIL102" s="302"/>
      <c r="AIM102" s="302"/>
      <c r="AIN102" s="302"/>
      <c r="AIO102" s="302"/>
      <c r="AIP102" s="302"/>
      <c r="AIQ102" s="302"/>
      <c r="AIR102" s="302"/>
      <c r="AIS102" s="302"/>
      <c r="AIT102" s="302"/>
      <c r="AIU102" s="302"/>
      <c r="AIV102" s="302"/>
      <c r="AIW102" s="302"/>
      <c r="AIX102" s="302"/>
      <c r="AIY102" s="302"/>
      <c r="AIZ102" s="302"/>
    </row>
    <row r="103" spans="1:936" s="307" customFormat="1" ht="135" outlineLevel="1" x14ac:dyDescent="0.2">
      <c r="A103" s="152">
        <v>64</v>
      </c>
      <c r="B103" s="161" t="s">
        <v>4</v>
      </c>
      <c r="C103" s="161" t="s">
        <v>5</v>
      </c>
      <c r="D103" s="161"/>
      <c r="E103" s="177"/>
      <c r="F103" s="177"/>
      <c r="G103" s="177"/>
      <c r="H103" s="177"/>
      <c r="I103" s="177"/>
      <c r="J103" s="177"/>
      <c r="K103" s="163"/>
      <c r="L103" s="163" t="s">
        <v>389</v>
      </c>
      <c r="M103" s="182" t="s">
        <v>3</v>
      </c>
      <c r="N103" s="26">
        <f>2000000000+7300000000</f>
        <v>9300000000</v>
      </c>
      <c r="O103" s="31">
        <f>9024295000</f>
        <v>9024295000</v>
      </c>
      <c r="P103" s="189" t="s">
        <v>205</v>
      </c>
      <c r="Q103" s="31">
        <f>140537000+5009140+4849511288.30001+293553946.6+277518975.4+298090130.9+261563425.9+273040297.9+246795505.7+231942835.5+200000+276040115.2+210499563.5+221320560.6+300000+193123482.7+199186343.7+185073611.4+184150969.4</f>
        <v>8347457192.7000074</v>
      </c>
      <c r="R103" s="31">
        <f>34040214.6+16030636.8+1797857.1+7375602.5+3983531.1+11814600.3+22459610.6+9668538.8+11671711.4+6908264.6</f>
        <v>125750567.8</v>
      </c>
      <c r="S103" s="187">
        <f>O103-Q103</f>
        <v>676837807.29999256</v>
      </c>
      <c r="T103" s="190" t="s">
        <v>82</v>
      </c>
      <c r="U103" s="306"/>
    </row>
    <row r="104" spans="1:936" s="303" customFormat="1" ht="175.5" outlineLevel="1" x14ac:dyDescent="0.2">
      <c r="A104" s="152">
        <v>65</v>
      </c>
      <c r="B104" s="161" t="s">
        <v>4</v>
      </c>
      <c r="C104" s="161" t="s">
        <v>7</v>
      </c>
      <c r="D104" s="161"/>
      <c r="E104" s="177"/>
      <c r="F104" s="177"/>
      <c r="G104" s="177"/>
      <c r="H104" s="177"/>
      <c r="I104" s="177"/>
      <c r="J104" s="177"/>
      <c r="K104" s="163" t="s">
        <v>374</v>
      </c>
      <c r="L104" s="163" t="s">
        <v>8</v>
      </c>
      <c r="M104" s="182" t="s">
        <v>3</v>
      </c>
      <c r="N104" s="26">
        <v>562500000</v>
      </c>
      <c r="O104" s="31">
        <v>562500000</v>
      </c>
      <c r="P104" s="189"/>
      <c r="Q104" s="31"/>
      <c r="R104" s="31"/>
      <c r="S104" s="174">
        <f t="shared" ref="S104:S124" si="7">O104-Q104</f>
        <v>562500000</v>
      </c>
      <c r="T104" s="190" t="s">
        <v>82</v>
      </c>
      <c r="U104" s="301"/>
      <c r="V104" s="302"/>
      <c r="W104" s="302"/>
      <c r="X104" s="302"/>
      <c r="Y104" s="302"/>
      <c r="Z104" s="302"/>
      <c r="AA104" s="302"/>
      <c r="AB104" s="302"/>
      <c r="AC104" s="302"/>
      <c r="AD104" s="302"/>
      <c r="AE104" s="302"/>
      <c r="AF104" s="302"/>
      <c r="AG104" s="302"/>
      <c r="AH104" s="302"/>
      <c r="AI104" s="302"/>
      <c r="AJ104" s="302"/>
      <c r="AK104" s="302"/>
      <c r="AL104" s="302"/>
      <c r="AM104" s="302"/>
      <c r="AN104" s="302"/>
      <c r="AO104" s="302"/>
      <c r="AP104" s="302"/>
      <c r="AQ104" s="302"/>
      <c r="AR104" s="302"/>
      <c r="AS104" s="302"/>
      <c r="AT104" s="302"/>
      <c r="AU104" s="302"/>
      <c r="AV104" s="302"/>
      <c r="AW104" s="302"/>
      <c r="AX104" s="302"/>
      <c r="AY104" s="302"/>
      <c r="AZ104" s="302"/>
      <c r="BA104" s="302"/>
      <c r="BB104" s="302"/>
      <c r="BC104" s="302"/>
      <c r="BD104" s="302"/>
      <c r="BE104" s="302"/>
      <c r="BF104" s="302"/>
      <c r="BG104" s="302"/>
      <c r="BH104" s="302"/>
      <c r="BI104" s="302"/>
      <c r="BJ104" s="302"/>
      <c r="BK104" s="302"/>
      <c r="BL104" s="302"/>
      <c r="BM104" s="302"/>
      <c r="BN104" s="302"/>
      <c r="BO104" s="302"/>
      <c r="BP104" s="302"/>
      <c r="BQ104" s="302"/>
      <c r="BR104" s="302"/>
      <c r="BS104" s="302"/>
      <c r="BT104" s="302"/>
      <c r="BU104" s="302"/>
      <c r="BV104" s="302"/>
      <c r="BW104" s="302"/>
      <c r="BX104" s="302"/>
      <c r="BY104" s="302"/>
      <c r="BZ104" s="302"/>
      <c r="CA104" s="302"/>
      <c r="CB104" s="302"/>
      <c r="CC104" s="302"/>
      <c r="CD104" s="302"/>
      <c r="CE104" s="302"/>
      <c r="CF104" s="302"/>
      <c r="CG104" s="302"/>
      <c r="CH104" s="302"/>
      <c r="CI104" s="302"/>
      <c r="CJ104" s="302"/>
      <c r="CK104" s="302"/>
      <c r="CL104" s="302"/>
      <c r="CM104" s="302"/>
      <c r="CN104" s="302"/>
      <c r="CO104" s="302"/>
      <c r="CP104" s="302"/>
      <c r="CQ104" s="302"/>
      <c r="CR104" s="302"/>
      <c r="CS104" s="302"/>
      <c r="CT104" s="302"/>
      <c r="CU104" s="302"/>
      <c r="CV104" s="302"/>
      <c r="CW104" s="302"/>
      <c r="CX104" s="302"/>
      <c r="CY104" s="302"/>
      <c r="CZ104" s="302"/>
      <c r="DA104" s="302"/>
      <c r="DB104" s="302"/>
      <c r="DC104" s="302"/>
      <c r="DD104" s="302"/>
      <c r="DE104" s="302"/>
      <c r="DF104" s="302"/>
      <c r="DG104" s="302"/>
      <c r="DH104" s="302"/>
      <c r="DI104" s="302"/>
      <c r="DJ104" s="302"/>
      <c r="DK104" s="302"/>
      <c r="DL104" s="302"/>
      <c r="DM104" s="302"/>
      <c r="DN104" s="302"/>
      <c r="DO104" s="302"/>
      <c r="DP104" s="302"/>
      <c r="DQ104" s="302"/>
      <c r="DR104" s="302"/>
      <c r="DS104" s="302"/>
      <c r="DT104" s="302"/>
      <c r="DU104" s="302"/>
      <c r="DV104" s="302"/>
      <c r="DW104" s="302"/>
      <c r="DX104" s="302"/>
      <c r="DY104" s="302"/>
      <c r="DZ104" s="302"/>
      <c r="EA104" s="302"/>
      <c r="EB104" s="302"/>
      <c r="EC104" s="302"/>
      <c r="ED104" s="302"/>
      <c r="EE104" s="302"/>
      <c r="EF104" s="302"/>
      <c r="EG104" s="302"/>
      <c r="EH104" s="302"/>
      <c r="EI104" s="302"/>
      <c r="EJ104" s="302"/>
      <c r="EK104" s="302"/>
      <c r="EL104" s="302"/>
      <c r="EM104" s="302"/>
      <c r="EN104" s="302"/>
      <c r="EO104" s="302"/>
      <c r="EP104" s="302"/>
      <c r="EQ104" s="302"/>
      <c r="ER104" s="302"/>
      <c r="ES104" s="302"/>
      <c r="ET104" s="302"/>
      <c r="EU104" s="302"/>
      <c r="EV104" s="302"/>
      <c r="EW104" s="302"/>
      <c r="EX104" s="302"/>
      <c r="EY104" s="302"/>
      <c r="EZ104" s="302"/>
      <c r="FA104" s="302"/>
      <c r="FB104" s="302"/>
      <c r="FC104" s="302"/>
      <c r="FD104" s="302"/>
      <c r="FE104" s="302"/>
      <c r="FF104" s="302"/>
      <c r="FG104" s="302"/>
      <c r="FH104" s="302"/>
      <c r="FI104" s="302"/>
      <c r="FJ104" s="302"/>
      <c r="FK104" s="302"/>
      <c r="FL104" s="302"/>
      <c r="FM104" s="302"/>
      <c r="FN104" s="302"/>
      <c r="FO104" s="302"/>
      <c r="FP104" s="302"/>
      <c r="FQ104" s="302"/>
      <c r="FR104" s="302"/>
      <c r="FS104" s="302"/>
      <c r="FT104" s="302"/>
      <c r="FU104" s="302"/>
      <c r="FV104" s="302"/>
      <c r="FW104" s="302"/>
      <c r="FX104" s="302"/>
      <c r="FY104" s="302"/>
      <c r="FZ104" s="302"/>
      <c r="GA104" s="302"/>
      <c r="GB104" s="302"/>
      <c r="GC104" s="302"/>
      <c r="GD104" s="302"/>
      <c r="GE104" s="302"/>
      <c r="GF104" s="302"/>
      <c r="GG104" s="302"/>
      <c r="GH104" s="302"/>
      <c r="GI104" s="302"/>
      <c r="GJ104" s="302"/>
      <c r="GK104" s="302"/>
      <c r="GL104" s="302"/>
      <c r="GM104" s="302"/>
      <c r="GN104" s="302"/>
      <c r="GO104" s="302"/>
      <c r="GP104" s="302"/>
      <c r="GQ104" s="302"/>
      <c r="GR104" s="302"/>
      <c r="GS104" s="302"/>
      <c r="GT104" s="302"/>
      <c r="GU104" s="302"/>
      <c r="GV104" s="302"/>
      <c r="GW104" s="302"/>
      <c r="GX104" s="302"/>
      <c r="GY104" s="302"/>
      <c r="GZ104" s="302"/>
      <c r="HA104" s="302"/>
      <c r="HB104" s="302"/>
      <c r="HC104" s="302"/>
      <c r="HD104" s="302"/>
      <c r="HE104" s="302"/>
      <c r="HF104" s="302"/>
      <c r="HG104" s="302"/>
      <c r="HH104" s="302"/>
      <c r="HI104" s="302"/>
      <c r="HJ104" s="302"/>
      <c r="HK104" s="302"/>
      <c r="HL104" s="302"/>
      <c r="HM104" s="302"/>
      <c r="HN104" s="302"/>
      <c r="HO104" s="302"/>
      <c r="HP104" s="302"/>
      <c r="HQ104" s="302"/>
      <c r="HR104" s="302"/>
      <c r="HS104" s="302"/>
      <c r="HT104" s="302"/>
      <c r="HU104" s="302"/>
      <c r="HV104" s="302"/>
      <c r="HW104" s="302"/>
      <c r="HX104" s="302"/>
      <c r="HY104" s="302"/>
      <c r="HZ104" s="302"/>
      <c r="IA104" s="302"/>
      <c r="IB104" s="302"/>
      <c r="IC104" s="302"/>
      <c r="ID104" s="302"/>
      <c r="IE104" s="302"/>
      <c r="IF104" s="302"/>
      <c r="IG104" s="302"/>
      <c r="IH104" s="302"/>
      <c r="II104" s="302"/>
      <c r="IJ104" s="302"/>
      <c r="IK104" s="302"/>
      <c r="IL104" s="302"/>
      <c r="IM104" s="302"/>
      <c r="IN104" s="302"/>
      <c r="IO104" s="302"/>
      <c r="IP104" s="302"/>
      <c r="IQ104" s="302"/>
      <c r="IR104" s="302"/>
      <c r="IS104" s="302"/>
      <c r="IT104" s="302"/>
      <c r="IU104" s="302"/>
      <c r="IV104" s="302"/>
      <c r="IW104" s="302"/>
      <c r="IX104" s="302"/>
      <c r="IY104" s="302"/>
      <c r="IZ104" s="302"/>
      <c r="JA104" s="302"/>
      <c r="JB104" s="302"/>
      <c r="JC104" s="302"/>
      <c r="JD104" s="302"/>
      <c r="JE104" s="302"/>
      <c r="JF104" s="302"/>
      <c r="JG104" s="302"/>
      <c r="JH104" s="302"/>
      <c r="JI104" s="302"/>
      <c r="JJ104" s="302"/>
      <c r="JK104" s="302"/>
      <c r="JL104" s="302"/>
      <c r="JM104" s="302"/>
      <c r="JN104" s="302"/>
      <c r="JO104" s="302"/>
      <c r="JP104" s="302"/>
      <c r="JQ104" s="302"/>
      <c r="JR104" s="302"/>
      <c r="JS104" s="302"/>
      <c r="JT104" s="302"/>
      <c r="JU104" s="302"/>
      <c r="JV104" s="302"/>
      <c r="JW104" s="302"/>
      <c r="JX104" s="302"/>
      <c r="JY104" s="302"/>
      <c r="JZ104" s="302"/>
      <c r="KA104" s="302"/>
      <c r="KB104" s="302"/>
      <c r="KC104" s="302"/>
      <c r="KD104" s="302"/>
      <c r="KE104" s="302"/>
      <c r="KF104" s="302"/>
      <c r="KG104" s="302"/>
      <c r="KH104" s="302"/>
      <c r="KI104" s="302"/>
      <c r="KJ104" s="302"/>
      <c r="KK104" s="302"/>
      <c r="KL104" s="302"/>
      <c r="KM104" s="302"/>
      <c r="KN104" s="302"/>
      <c r="KO104" s="302"/>
      <c r="KP104" s="302"/>
      <c r="KQ104" s="302"/>
      <c r="KR104" s="302"/>
      <c r="KS104" s="302"/>
      <c r="KT104" s="302"/>
      <c r="KU104" s="302"/>
      <c r="KV104" s="302"/>
      <c r="KW104" s="302"/>
      <c r="KX104" s="302"/>
      <c r="KY104" s="302"/>
      <c r="KZ104" s="302"/>
      <c r="LA104" s="302"/>
      <c r="LB104" s="302"/>
      <c r="LC104" s="302"/>
      <c r="LD104" s="302"/>
      <c r="LE104" s="302"/>
      <c r="LF104" s="302"/>
      <c r="LG104" s="302"/>
      <c r="LH104" s="302"/>
      <c r="LI104" s="302"/>
      <c r="LJ104" s="302"/>
      <c r="LK104" s="302"/>
      <c r="LL104" s="302"/>
      <c r="LM104" s="302"/>
      <c r="LN104" s="302"/>
      <c r="LO104" s="302"/>
      <c r="LP104" s="302"/>
      <c r="LQ104" s="302"/>
      <c r="LR104" s="302"/>
      <c r="LS104" s="302"/>
      <c r="LT104" s="302"/>
      <c r="LU104" s="302"/>
      <c r="LV104" s="302"/>
      <c r="LW104" s="302"/>
      <c r="LX104" s="302"/>
      <c r="LY104" s="302"/>
      <c r="LZ104" s="302"/>
      <c r="MA104" s="302"/>
      <c r="MB104" s="302"/>
      <c r="MC104" s="302"/>
      <c r="MD104" s="302"/>
      <c r="ME104" s="302"/>
      <c r="MF104" s="302"/>
      <c r="MG104" s="302"/>
      <c r="MH104" s="302"/>
      <c r="MI104" s="302"/>
      <c r="MJ104" s="302"/>
      <c r="MK104" s="302"/>
      <c r="ML104" s="302"/>
      <c r="MM104" s="302"/>
      <c r="MN104" s="302"/>
      <c r="MO104" s="302"/>
      <c r="MP104" s="302"/>
      <c r="MQ104" s="302"/>
      <c r="MR104" s="302"/>
      <c r="MS104" s="302"/>
      <c r="MT104" s="302"/>
      <c r="MU104" s="302"/>
      <c r="MV104" s="302"/>
      <c r="MW104" s="302"/>
      <c r="MX104" s="302"/>
      <c r="MY104" s="302"/>
      <c r="MZ104" s="302"/>
      <c r="NA104" s="302"/>
      <c r="NB104" s="302"/>
      <c r="NC104" s="302"/>
      <c r="ND104" s="302"/>
      <c r="NE104" s="302"/>
      <c r="NF104" s="302"/>
      <c r="NG104" s="302"/>
      <c r="NH104" s="302"/>
      <c r="NI104" s="302"/>
      <c r="NJ104" s="302"/>
      <c r="NK104" s="302"/>
      <c r="NL104" s="302"/>
      <c r="NM104" s="302"/>
      <c r="NN104" s="302"/>
      <c r="NO104" s="302"/>
      <c r="NP104" s="302"/>
      <c r="NQ104" s="302"/>
      <c r="NR104" s="302"/>
      <c r="NS104" s="302"/>
      <c r="NT104" s="302"/>
      <c r="NU104" s="302"/>
      <c r="NV104" s="302"/>
      <c r="NW104" s="302"/>
      <c r="NX104" s="302"/>
      <c r="NY104" s="302"/>
      <c r="NZ104" s="302"/>
      <c r="OA104" s="302"/>
      <c r="OB104" s="302"/>
      <c r="OC104" s="302"/>
      <c r="OD104" s="302"/>
      <c r="OE104" s="302"/>
      <c r="OF104" s="302"/>
      <c r="OG104" s="302"/>
      <c r="OH104" s="302"/>
      <c r="OI104" s="302"/>
      <c r="OJ104" s="302"/>
      <c r="OK104" s="302"/>
      <c r="OL104" s="302"/>
      <c r="OM104" s="302"/>
      <c r="ON104" s="302"/>
      <c r="OO104" s="302"/>
      <c r="OP104" s="302"/>
      <c r="OQ104" s="302"/>
      <c r="OR104" s="302"/>
      <c r="OS104" s="302"/>
      <c r="OT104" s="302"/>
      <c r="OU104" s="302"/>
      <c r="OV104" s="302"/>
      <c r="OW104" s="302"/>
      <c r="OX104" s="302"/>
      <c r="OY104" s="302"/>
      <c r="OZ104" s="302"/>
      <c r="PA104" s="302"/>
      <c r="PB104" s="302"/>
      <c r="PC104" s="302"/>
      <c r="PD104" s="302"/>
      <c r="PE104" s="302"/>
      <c r="PF104" s="302"/>
      <c r="PG104" s="302"/>
      <c r="PH104" s="302"/>
      <c r="PI104" s="302"/>
      <c r="PJ104" s="302"/>
      <c r="PK104" s="302"/>
      <c r="PL104" s="302"/>
      <c r="PM104" s="302"/>
      <c r="PN104" s="302"/>
      <c r="PO104" s="302"/>
      <c r="PP104" s="302"/>
      <c r="PQ104" s="302"/>
      <c r="PR104" s="302"/>
      <c r="PS104" s="302"/>
      <c r="PT104" s="302"/>
      <c r="PU104" s="302"/>
      <c r="PV104" s="302"/>
      <c r="PW104" s="302"/>
      <c r="PX104" s="302"/>
      <c r="PY104" s="302"/>
      <c r="PZ104" s="302"/>
      <c r="QA104" s="302"/>
      <c r="QB104" s="302"/>
      <c r="QC104" s="302"/>
      <c r="QD104" s="302"/>
      <c r="QE104" s="302"/>
      <c r="QF104" s="302"/>
      <c r="QG104" s="302"/>
      <c r="QH104" s="302"/>
      <c r="QI104" s="302"/>
      <c r="QJ104" s="302"/>
      <c r="QK104" s="302"/>
      <c r="QL104" s="302"/>
      <c r="QM104" s="302"/>
      <c r="QN104" s="302"/>
      <c r="QO104" s="302"/>
      <c r="QP104" s="302"/>
      <c r="QQ104" s="302"/>
      <c r="QR104" s="302"/>
      <c r="QS104" s="302"/>
      <c r="QT104" s="302"/>
      <c r="QU104" s="302"/>
      <c r="QV104" s="302"/>
      <c r="QW104" s="302"/>
      <c r="QX104" s="302"/>
      <c r="QY104" s="302"/>
      <c r="QZ104" s="302"/>
      <c r="RA104" s="302"/>
      <c r="RB104" s="302"/>
      <c r="RC104" s="302"/>
      <c r="RD104" s="302"/>
      <c r="RE104" s="302"/>
      <c r="RF104" s="302"/>
      <c r="RG104" s="302"/>
      <c r="RH104" s="302"/>
      <c r="RI104" s="302"/>
      <c r="RJ104" s="302"/>
      <c r="RK104" s="302"/>
      <c r="RL104" s="302"/>
      <c r="RM104" s="302"/>
      <c r="RN104" s="302"/>
      <c r="RO104" s="302"/>
      <c r="RP104" s="302"/>
      <c r="RQ104" s="302"/>
      <c r="RR104" s="302"/>
      <c r="RS104" s="302"/>
      <c r="RT104" s="302"/>
      <c r="RU104" s="302"/>
      <c r="RV104" s="302"/>
      <c r="RW104" s="302"/>
      <c r="RX104" s="302"/>
      <c r="RY104" s="302"/>
      <c r="RZ104" s="302"/>
      <c r="SA104" s="302"/>
      <c r="SB104" s="302"/>
      <c r="SC104" s="302"/>
      <c r="SD104" s="302"/>
      <c r="SE104" s="302"/>
      <c r="SF104" s="302"/>
      <c r="SG104" s="302"/>
      <c r="SH104" s="302"/>
      <c r="SI104" s="302"/>
      <c r="SJ104" s="302"/>
      <c r="SK104" s="302"/>
      <c r="SL104" s="302"/>
      <c r="SM104" s="302"/>
      <c r="SN104" s="302"/>
      <c r="SO104" s="302"/>
      <c r="SP104" s="302"/>
      <c r="SQ104" s="302"/>
      <c r="SR104" s="302"/>
      <c r="SS104" s="302"/>
      <c r="ST104" s="302"/>
      <c r="SU104" s="302"/>
      <c r="SV104" s="302"/>
      <c r="SW104" s="302"/>
      <c r="SX104" s="302"/>
      <c r="SY104" s="302"/>
      <c r="SZ104" s="302"/>
      <c r="TA104" s="302"/>
      <c r="TB104" s="302"/>
      <c r="TC104" s="302"/>
      <c r="TD104" s="302"/>
      <c r="TE104" s="302"/>
      <c r="TF104" s="302"/>
      <c r="TG104" s="302"/>
      <c r="TH104" s="302"/>
      <c r="TI104" s="302"/>
      <c r="TJ104" s="302"/>
      <c r="TK104" s="302"/>
      <c r="TL104" s="302"/>
      <c r="TM104" s="302"/>
      <c r="TN104" s="302"/>
      <c r="TO104" s="302"/>
      <c r="TP104" s="302"/>
      <c r="TQ104" s="302"/>
      <c r="TR104" s="302"/>
      <c r="TS104" s="302"/>
      <c r="TT104" s="302"/>
      <c r="TU104" s="302"/>
      <c r="TV104" s="302"/>
      <c r="TW104" s="302"/>
      <c r="TX104" s="302"/>
      <c r="TY104" s="302"/>
      <c r="TZ104" s="302"/>
      <c r="UA104" s="302"/>
      <c r="UB104" s="302"/>
      <c r="UC104" s="302"/>
      <c r="UD104" s="302"/>
      <c r="UE104" s="302"/>
      <c r="UF104" s="302"/>
      <c r="UG104" s="302"/>
      <c r="UH104" s="302"/>
      <c r="UI104" s="302"/>
      <c r="UJ104" s="302"/>
      <c r="UK104" s="302"/>
      <c r="UL104" s="302"/>
      <c r="UM104" s="302"/>
      <c r="UN104" s="302"/>
      <c r="UO104" s="302"/>
      <c r="UP104" s="302"/>
      <c r="UQ104" s="302"/>
      <c r="UR104" s="302"/>
      <c r="US104" s="302"/>
      <c r="UT104" s="302"/>
      <c r="UU104" s="302"/>
      <c r="UV104" s="302"/>
      <c r="UW104" s="302"/>
      <c r="UX104" s="302"/>
      <c r="UY104" s="302"/>
      <c r="UZ104" s="302"/>
      <c r="VA104" s="302"/>
      <c r="VB104" s="302"/>
      <c r="VC104" s="302"/>
      <c r="VD104" s="302"/>
      <c r="VE104" s="302"/>
      <c r="VF104" s="302"/>
      <c r="VG104" s="302"/>
      <c r="VH104" s="302"/>
      <c r="VI104" s="302"/>
      <c r="VJ104" s="302"/>
      <c r="VK104" s="302"/>
      <c r="VL104" s="302"/>
      <c r="VM104" s="302"/>
      <c r="VN104" s="302"/>
      <c r="VO104" s="302"/>
      <c r="VP104" s="302"/>
      <c r="VQ104" s="302"/>
      <c r="VR104" s="302"/>
      <c r="VS104" s="302"/>
      <c r="VT104" s="302"/>
      <c r="VU104" s="302"/>
      <c r="VV104" s="302"/>
      <c r="VW104" s="302"/>
      <c r="VX104" s="302"/>
      <c r="VY104" s="302"/>
      <c r="VZ104" s="302"/>
      <c r="WA104" s="302"/>
      <c r="WB104" s="302"/>
      <c r="WC104" s="302"/>
      <c r="WD104" s="302"/>
      <c r="WE104" s="302"/>
      <c r="WF104" s="302"/>
      <c r="WG104" s="302"/>
      <c r="WH104" s="302"/>
      <c r="WI104" s="302"/>
      <c r="WJ104" s="302"/>
      <c r="WK104" s="302"/>
      <c r="WL104" s="302"/>
      <c r="WM104" s="302"/>
      <c r="WN104" s="302"/>
      <c r="WO104" s="302"/>
      <c r="WP104" s="302"/>
      <c r="WQ104" s="302"/>
      <c r="WR104" s="302"/>
      <c r="WS104" s="302"/>
      <c r="WT104" s="302"/>
      <c r="WU104" s="302"/>
      <c r="WV104" s="302"/>
      <c r="WW104" s="302"/>
      <c r="WX104" s="302"/>
      <c r="WY104" s="302"/>
      <c r="WZ104" s="302"/>
      <c r="XA104" s="302"/>
      <c r="XB104" s="302"/>
      <c r="XC104" s="302"/>
      <c r="XD104" s="302"/>
      <c r="XE104" s="302"/>
      <c r="XF104" s="302"/>
      <c r="XG104" s="302"/>
      <c r="XH104" s="302"/>
      <c r="XI104" s="302"/>
      <c r="XJ104" s="302"/>
      <c r="XK104" s="302"/>
      <c r="XL104" s="302"/>
      <c r="XM104" s="302"/>
      <c r="XN104" s="302"/>
      <c r="XO104" s="302"/>
      <c r="XP104" s="302"/>
      <c r="XQ104" s="302"/>
      <c r="XR104" s="302"/>
      <c r="XS104" s="302"/>
      <c r="XT104" s="302"/>
      <c r="XU104" s="302"/>
      <c r="XV104" s="302"/>
      <c r="XW104" s="302"/>
      <c r="XX104" s="302"/>
      <c r="XY104" s="302"/>
      <c r="XZ104" s="302"/>
      <c r="YA104" s="302"/>
      <c r="YB104" s="302"/>
      <c r="YC104" s="302"/>
      <c r="YD104" s="302"/>
      <c r="YE104" s="302"/>
      <c r="YF104" s="302"/>
      <c r="YG104" s="302"/>
      <c r="YH104" s="302"/>
      <c r="YI104" s="302"/>
      <c r="YJ104" s="302"/>
      <c r="YK104" s="302"/>
      <c r="YL104" s="302"/>
      <c r="YM104" s="302"/>
      <c r="YN104" s="302"/>
      <c r="YO104" s="302"/>
      <c r="YP104" s="302"/>
      <c r="YQ104" s="302"/>
      <c r="YR104" s="302"/>
      <c r="YS104" s="302"/>
      <c r="YT104" s="302"/>
      <c r="YU104" s="302"/>
      <c r="YV104" s="302"/>
      <c r="YW104" s="302"/>
      <c r="YX104" s="302"/>
      <c r="YY104" s="302"/>
      <c r="YZ104" s="302"/>
      <c r="ZA104" s="302"/>
      <c r="ZB104" s="302"/>
      <c r="ZC104" s="302"/>
      <c r="ZD104" s="302"/>
      <c r="ZE104" s="302"/>
      <c r="ZF104" s="302"/>
      <c r="ZG104" s="302"/>
      <c r="ZH104" s="302"/>
      <c r="ZI104" s="302"/>
      <c r="ZJ104" s="302"/>
      <c r="ZK104" s="302"/>
      <c r="ZL104" s="302"/>
      <c r="ZM104" s="302"/>
      <c r="ZN104" s="302"/>
      <c r="ZO104" s="302"/>
      <c r="ZP104" s="302"/>
      <c r="ZQ104" s="302"/>
      <c r="ZR104" s="302"/>
      <c r="ZS104" s="302"/>
      <c r="ZT104" s="302"/>
      <c r="ZU104" s="302"/>
      <c r="ZV104" s="302"/>
      <c r="ZW104" s="302"/>
      <c r="ZX104" s="302"/>
      <c r="ZY104" s="302"/>
      <c r="ZZ104" s="302"/>
      <c r="AAA104" s="302"/>
      <c r="AAB104" s="302"/>
      <c r="AAC104" s="302"/>
      <c r="AAD104" s="302"/>
      <c r="AAE104" s="302"/>
      <c r="AAF104" s="302"/>
      <c r="AAG104" s="302"/>
      <c r="AAH104" s="302"/>
      <c r="AAI104" s="302"/>
      <c r="AAJ104" s="302"/>
      <c r="AAK104" s="302"/>
      <c r="AAL104" s="302"/>
      <c r="AAM104" s="302"/>
      <c r="AAN104" s="302"/>
      <c r="AAO104" s="302"/>
      <c r="AAP104" s="302"/>
      <c r="AAQ104" s="302"/>
      <c r="AAR104" s="302"/>
      <c r="AAS104" s="302"/>
      <c r="AAT104" s="302"/>
      <c r="AAU104" s="302"/>
      <c r="AAV104" s="302"/>
      <c r="AAW104" s="302"/>
      <c r="AAX104" s="302"/>
      <c r="AAY104" s="302"/>
      <c r="AAZ104" s="302"/>
      <c r="ABA104" s="302"/>
      <c r="ABB104" s="302"/>
      <c r="ABC104" s="302"/>
      <c r="ABD104" s="302"/>
      <c r="ABE104" s="302"/>
      <c r="ABF104" s="302"/>
      <c r="ABG104" s="302"/>
      <c r="ABH104" s="302"/>
      <c r="ABI104" s="302"/>
      <c r="ABJ104" s="302"/>
      <c r="ABK104" s="302"/>
      <c r="ABL104" s="302"/>
      <c r="ABM104" s="302"/>
      <c r="ABN104" s="302"/>
      <c r="ABO104" s="302"/>
      <c r="ABP104" s="302"/>
      <c r="ABQ104" s="302"/>
      <c r="ABR104" s="302"/>
      <c r="ABS104" s="302"/>
      <c r="ABT104" s="302"/>
      <c r="ABU104" s="302"/>
      <c r="ABV104" s="302"/>
      <c r="ABW104" s="302"/>
      <c r="ABX104" s="302"/>
      <c r="ABY104" s="302"/>
      <c r="ABZ104" s="302"/>
      <c r="ACA104" s="302"/>
      <c r="ACB104" s="302"/>
      <c r="ACC104" s="302"/>
      <c r="ACD104" s="302"/>
      <c r="ACE104" s="302"/>
      <c r="ACF104" s="302"/>
      <c r="ACG104" s="302"/>
      <c r="ACH104" s="302"/>
      <c r="ACI104" s="302"/>
      <c r="ACJ104" s="302"/>
      <c r="ACK104" s="302"/>
      <c r="ACL104" s="302"/>
      <c r="ACM104" s="302"/>
      <c r="ACN104" s="302"/>
      <c r="ACO104" s="302"/>
      <c r="ACP104" s="302"/>
      <c r="ACQ104" s="302"/>
      <c r="ACR104" s="302"/>
      <c r="ACS104" s="302"/>
      <c r="ACT104" s="302"/>
      <c r="ACU104" s="302"/>
      <c r="ACV104" s="302"/>
      <c r="ACW104" s="302"/>
      <c r="ACX104" s="302"/>
      <c r="ACY104" s="302"/>
      <c r="ACZ104" s="302"/>
      <c r="ADA104" s="302"/>
      <c r="ADB104" s="302"/>
      <c r="ADC104" s="302"/>
      <c r="ADD104" s="302"/>
      <c r="ADE104" s="302"/>
      <c r="ADF104" s="302"/>
      <c r="ADG104" s="302"/>
      <c r="ADH104" s="302"/>
      <c r="ADI104" s="302"/>
      <c r="ADJ104" s="302"/>
      <c r="ADK104" s="302"/>
      <c r="ADL104" s="302"/>
      <c r="ADM104" s="302"/>
      <c r="ADN104" s="302"/>
      <c r="ADO104" s="302"/>
      <c r="ADP104" s="302"/>
      <c r="ADQ104" s="302"/>
      <c r="ADR104" s="302"/>
      <c r="ADS104" s="302"/>
      <c r="ADT104" s="302"/>
      <c r="ADU104" s="302"/>
      <c r="ADV104" s="302"/>
      <c r="ADW104" s="302"/>
      <c r="ADX104" s="302"/>
      <c r="ADY104" s="302"/>
      <c r="ADZ104" s="302"/>
      <c r="AEA104" s="302"/>
      <c r="AEB104" s="302"/>
      <c r="AEC104" s="302"/>
      <c r="AED104" s="302"/>
      <c r="AEE104" s="302"/>
      <c r="AEF104" s="302"/>
      <c r="AEG104" s="302"/>
      <c r="AEH104" s="302"/>
      <c r="AEI104" s="302"/>
      <c r="AEJ104" s="302"/>
      <c r="AEK104" s="302"/>
      <c r="AEL104" s="302"/>
      <c r="AEM104" s="302"/>
      <c r="AEN104" s="302"/>
      <c r="AEO104" s="302"/>
      <c r="AEP104" s="302"/>
      <c r="AEQ104" s="302"/>
      <c r="AER104" s="302"/>
      <c r="AES104" s="302"/>
      <c r="AET104" s="302"/>
      <c r="AEU104" s="302"/>
      <c r="AEV104" s="302"/>
      <c r="AEW104" s="302"/>
      <c r="AEX104" s="302"/>
      <c r="AEY104" s="302"/>
      <c r="AEZ104" s="302"/>
      <c r="AFA104" s="302"/>
      <c r="AFB104" s="302"/>
      <c r="AFC104" s="302"/>
      <c r="AFD104" s="302"/>
      <c r="AFE104" s="302"/>
      <c r="AFF104" s="302"/>
      <c r="AFG104" s="302"/>
      <c r="AFH104" s="302"/>
      <c r="AFI104" s="302"/>
      <c r="AFJ104" s="302"/>
      <c r="AFK104" s="302"/>
      <c r="AFL104" s="302"/>
      <c r="AFM104" s="302"/>
      <c r="AFN104" s="302"/>
      <c r="AFO104" s="302"/>
      <c r="AFP104" s="302"/>
      <c r="AFQ104" s="302"/>
      <c r="AFR104" s="302"/>
      <c r="AFS104" s="302"/>
      <c r="AFT104" s="302"/>
      <c r="AFU104" s="302"/>
      <c r="AFV104" s="302"/>
      <c r="AFW104" s="302"/>
      <c r="AFX104" s="302"/>
      <c r="AFY104" s="302"/>
      <c r="AFZ104" s="302"/>
      <c r="AGA104" s="302"/>
      <c r="AGB104" s="302"/>
      <c r="AGC104" s="302"/>
      <c r="AGD104" s="302"/>
      <c r="AGE104" s="302"/>
      <c r="AGF104" s="302"/>
      <c r="AGG104" s="302"/>
      <c r="AGH104" s="302"/>
      <c r="AGI104" s="302"/>
      <c r="AGJ104" s="302"/>
      <c r="AGK104" s="302"/>
      <c r="AGL104" s="302"/>
      <c r="AGM104" s="302"/>
      <c r="AGN104" s="302"/>
      <c r="AGO104" s="302"/>
      <c r="AGP104" s="302"/>
      <c r="AGQ104" s="302"/>
      <c r="AGR104" s="302"/>
      <c r="AGS104" s="302"/>
      <c r="AGT104" s="302"/>
      <c r="AGU104" s="302"/>
      <c r="AGV104" s="302"/>
      <c r="AGW104" s="302"/>
      <c r="AGX104" s="302"/>
      <c r="AGY104" s="302"/>
      <c r="AGZ104" s="302"/>
      <c r="AHA104" s="302"/>
      <c r="AHB104" s="302"/>
      <c r="AHC104" s="302"/>
      <c r="AHD104" s="302"/>
      <c r="AHE104" s="302"/>
      <c r="AHF104" s="302"/>
      <c r="AHG104" s="302"/>
      <c r="AHH104" s="302"/>
      <c r="AHI104" s="302"/>
      <c r="AHJ104" s="302"/>
      <c r="AHK104" s="302"/>
      <c r="AHL104" s="302"/>
      <c r="AHM104" s="302"/>
      <c r="AHN104" s="302"/>
      <c r="AHO104" s="302"/>
      <c r="AHP104" s="302"/>
      <c r="AHQ104" s="302"/>
      <c r="AHR104" s="302"/>
      <c r="AHS104" s="302"/>
      <c r="AHT104" s="302"/>
      <c r="AHU104" s="302"/>
      <c r="AHV104" s="302"/>
      <c r="AHW104" s="302"/>
      <c r="AHX104" s="302"/>
      <c r="AHY104" s="302"/>
      <c r="AHZ104" s="302"/>
      <c r="AIA104" s="302"/>
      <c r="AIB104" s="302"/>
      <c r="AIC104" s="302"/>
      <c r="AID104" s="302"/>
      <c r="AIE104" s="302"/>
      <c r="AIF104" s="302"/>
      <c r="AIG104" s="302"/>
      <c r="AIH104" s="302"/>
      <c r="AII104" s="302"/>
      <c r="AIJ104" s="302"/>
      <c r="AIK104" s="302"/>
      <c r="AIL104" s="302"/>
      <c r="AIM104" s="302"/>
      <c r="AIN104" s="302"/>
      <c r="AIO104" s="302"/>
      <c r="AIP104" s="302"/>
      <c r="AIQ104" s="302"/>
      <c r="AIR104" s="302"/>
      <c r="AIS104" s="302"/>
      <c r="AIT104" s="302"/>
      <c r="AIU104" s="302"/>
      <c r="AIV104" s="302"/>
      <c r="AIW104" s="302"/>
      <c r="AIX104" s="302"/>
      <c r="AIY104" s="302"/>
      <c r="AIZ104" s="302"/>
    </row>
    <row r="105" spans="1:936" s="303" customFormat="1" ht="147" customHeight="1" outlineLevel="1" x14ac:dyDescent="0.2">
      <c r="A105" s="152">
        <v>66</v>
      </c>
      <c r="B105" s="225" t="s">
        <v>0</v>
      </c>
      <c r="C105" s="225" t="s">
        <v>9</v>
      </c>
      <c r="D105" s="161"/>
      <c r="E105" s="177"/>
      <c r="F105" s="177"/>
      <c r="G105" s="177"/>
      <c r="H105" s="177"/>
      <c r="I105" s="177"/>
      <c r="J105" s="177"/>
      <c r="K105" s="163" t="s">
        <v>10</v>
      </c>
      <c r="L105" s="163" t="s">
        <v>11</v>
      </c>
      <c r="M105" s="182" t="s">
        <v>3</v>
      </c>
      <c r="N105" s="26">
        <v>2000000000</v>
      </c>
      <c r="O105" s="31">
        <v>2000000000</v>
      </c>
      <c r="P105" s="30">
        <v>2.7E-2</v>
      </c>
      <c r="Q105" s="31"/>
      <c r="R105" s="31">
        <f>68417269.8+13462993.2+49643.9+1421840.5</f>
        <v>83351747.400000006</v>
      </c>
      <c r="S105" s="166">
        <f t="shared" si="7"/>
        <v>2000000000</v>
      </c>
      <c r="T105" s="190" t="s">
        <v>82</v>
      </c>
      <c r="U105" s="301"/>
      <c r="V105" s="302"/>
      <c r="W105" s="302"/>
      <c r="X105" s="302"/>
      <c r="Y105" s="302"/>
      <c r="Z105" s="302"/>
      <c r="AA105" s="302"/>
      <c r="AB105" s="302"/>
      <c r="AC105" s="302"/>
      <c r="AD105" s="302"/>
      <c r="AE105" s="302"/>
      <c r="AF105" s="302"/>
      <c r="AG105" s="302"/>
      <c r="AH105" s="302"/>
      <c r="AI105" s="302"/>
      <c r="AJ105" s="302"/>
      <c r="AK105" s="302"/>
      <c r="AL105" s="302"/>
      <c r="AM105" s="302"/>
      <c r="AN105" s="302"/>
      <c r="AO105" s="302"/>
      <c r="AP105" s="302"/>
      <c r="AQ105" s="302"/>
      <c r="AR105" s="302"/>
      <c r="AS105" s="302"/>
      <c r="AT105" s="302"/>
      <c r="AU105" s="302"/>
      <c r="AV105" s="302"/>
      <c r="AW105" s="302"/>
      <c r="AX105" s="302"/>
      <c r="AY105" s="302"/>
      <c r="AZ105" s="302"/>
      <c r="BA105" s="302"/>
      <c r="BB105" s="302"/>
      <c r="BC105" s="302"/>
      <c r="BD105" s="302"/>
      <c r="BE105" s="302"/>
      <c r="BF105" s="302"/>
      <c r="BG105" s="302"/>
      <c r="BH105" s="302"/>
      <c r="BI105" s="302"/>
      <c r="BJ105" s="302"/>
      <c r="BK105" s="302"/>
      <c r="BL105" s="302"/>
      <c r="BM105" s="302"/>
      <c r="BN105" s="302"/>
      <c r="BO105" s="302"/>
      <c r="BP105" s="302"/>
      <c r="BQ105" s="302"/>
      <c r="BR105" s="302"/>
      <c r="BS105" s="302"/>
      <c r="BT105" s="302"/>
      <c r="BU105" s="302"/>
      <c r="BV105" s="302"/>
      <c r="BW105" s="302"/>
      <c r="BX105" s="302"/>
      <c r="BY105" s="302"/>
      <c r="BZ105" s="302"/>
      <c r="CA105" s="302"/>
      <c r="CB105" s="302"/>
      <c r="CC105" s="302"/>
      <c r="CD105" s="302"/>
      <c r="CE105" s="302"/>
      <c r="CF105" s="302"/>
      <c r="CG105" s="302"/>
      <c r="CH105" s="302"/>
      <c r="CI105" s="302"/>
      <c r="CJ105" s="302"/>
      <c r="CK105" s="302"/>
      <c r="CL105" s="302"/>
      <c r="CM105" s="302"/>
      <c r="CN105" s="302"/>
      <c r="CO105" s="302"/>
      <c r="CP105" s="302"/>
      <c r="CQ105" s="302"/>
      <c r="CR105" s="302"/>
      <c r="CS105" s="302"/>
      <c r="CT105" s="302"/>
      <c r="CU105" s="302"/>
      <c r="CV105" s="302"/>
      <c r="CW105" s="302"/>
      <c r="CX105" s="302"/>
      <c r="CY105" s="302"/>
      <c r="CZ105" s="302"/>
      <c r="DA105" s="302"/>
      <c r="DB105" s="302"/>
      <c r="DC105" s="302"/>
      <c r="DD105" s="302"/>
      <c r="DE105" s="302"/>
      <c r="DF105" s="302"/>
      <c r="DG105" s="302"/>
      <c r="DH105" s="302"/>
      <c r="DI105" s="302"/>
      <c r="DJ105" s="302"/>
      <c r="DK105" s="302"/>
      <c r="DL105" s="302"/>
      <c r="DM105" s="302"/>
      <c r="DN105" s="302"/>
      <c r="DO105" s="302"/>
      <c r="DP105" s="302"/>
      <c r="DQ105" s="302"/>
      <c r="DR105" s="302"/>
      <c r="DS105" s="302"/>
      <c r="DT105" s="302"/>
      <c r="DU105" s="302"/>
      <c r="DV105" s="302"/>
      <c r="DW105" s="302"/>
      <c r="DX105" s="302"/>
      <c r="DY105" s="302"/>
      <c r="DZ105" s="302"/>
      <c r="EA105" s="302"/>
      <c r="EB105" s="302"/>
      <c r="EC105" s="302"/>
      <c r="ED105" s="302"/>
      <c r="EE105" s="302"/>
      <c r="EF105" s="302"/>
      <c r="EG105" s="302"/>
      <c r="EH105" s="302"/>
      <c r="EI105" s="302"/>
      <c r="EJ105" s="302"/>
      <c r="EK105" s="302"/>
      <c r="EL105" s="302"/>
      <c r="EM105" s="302"/>
      <c r="EN105" s="302"/>
      <c r="EO105" s="302"/>
      <c r="EP105" s="302"/>
      <c r="EQ105" s="302"/>
      <c r="ER105" s="302"/>
      <c r="ES105" s="302"/>
      <c r="ET105" s="302"/>
      <c r="EU105" s="302"/>
      <c r="EV105" s="302"/>
      <c r="EW105" s="302"/>
      <c r="EX105" s="302"/>
      <c r="EY105" s="302"/>
      <c r="EZ105" s="302"/>
      <c r="FA105" s="302"/>
      <c r="FB105" s="302"/>
      <c r="FC105" s="302"/>
      <c r="FD105" s="302"/>
      <c r="FE105" s="302"/>
      <c r="FF105" s="302"/>
      <c r="FG105" s="302"/>
      <c r="FH105" s="302"/>
      <c r="FI105" s="302"/>
      <c r="FJ105" s="302"/>
      <c r="FK105" s="302"/>
      <c r="FL105" s="302"/>
      <c r="FM105" s="302"/>
      <c r="FN105" s="302"/>
      <c r="FO105" s="302"/>
      <c r="FP105" s="302"/>
      <c r="FQ105" s="302"/>
      <c r="FR105" s="302"/>
      <c r="FS105" s="302"/>
      <c r="FT105" s="302"/>
      <c r="FU105" s="302"/>
      <c r="FV105" s="302"/>
      <c r="FW105" s="302"/>
      <c r="FX105" s="302"/>
      <c r="FY105" s="302"/>
      <c r="FZ105" s="302"/>
      <c r="GA105" s="302"/>
      <c r="GB105" s="302"/>
      <c r="GC105" s="302"/>
      <c r="GD105" s="302"/>
      <c r="GE105" s="302"/>
      <c r="GF105" s="302"/>
      <c r="GG105" s="302"/>
      <c r="GH105" s="302"/>
      <c r="GI105" s="302"/>
      <c r="GJ105" s="302"/>
      <c r="GK105" s="302"/>
      <c r="GL105" s="302"/>
      <c r="GM105" s="302"/>
      <c r="GN105" s="302"/>
      <c r="GO105" s="302"/>
      <c r="GP105" s="302"/>
      <c r="GQ105" s="302"/>
      <c r="GR105" s="302"/>
      <c r="GS105" s="302"/>
      <c r="GT105" s="302"/>
      <c r="GU105" s="302"/>
      <c r="GV105" s="302"/>
      <c r="GW105" s="302"/>
      <c r="GX105" s="302"/>
      <c r="GY105" s="302"/>
      <c r="GZ105" s="302"/>
      <c r="HA105" s="302"/>
      <c r="HB105" s="302"/>
      <c r="HC105" s="302"/>
      <c r="HD105" s="302"/>
      <c r="HE105" s="302"/>
      <c r="HF105" s="302"/>
      <c r="HG105" s="302"/>
      <c r="HH105" s="302"/>
      <c r="HI105" s="302"/>
      <c r="HJ105" s="302"/>
      <c r="HK105" s="302"/>
      <c r="HL105" s="302"/>
      <c r="HM105" s="302"/>
      <c r="HN105" s="302"/>
      <c r="HO105" s="302"/>
      <c r="HP105" s="302"/>
      <c r="HQ105" s="302"/>
      <c r="HR105" s="302"/>
      <c r="HS105" s="302"/>
      <c r="HT105" s="302"/>
      <c r="HU105" s="302"/>
      <c r="HV105" s="302"/>
      <c r="HW105" s="302"/>
      <c r="HX105" s="302"/>
      <c r="HY105" s="302"/>
      <c r="HZ105" s="302"/>
      <c r="IA105" s="302"/>
      <c r="IB105" s="302"/>
      <c r="IC105" s="302"/>
      <c r="ID105" s="302"/>
      <c r="IE105" s="302"/>
      <c r="IF105" s="302"/>
      <c r="IG105" s="302"/>
      <c r="IH105" s="302"/>
      <c r="II105" s="302"/>
      <c r="IJ105" s="302"/>
      <c r="IK105" s="302"/>
      <c r="IL105" s="302"/>
      <c r="IM105" s="302"/>
      <c r="IN105" s="302"/>
      <c r="IO105" s="302"/>
      <c r="IP105" s="302"/>
      <c r="IQ105" s="302"/>
      <c r="IR105" s="302"/>
      <c r="IS105" s="302"/>
      <c r="IT105" s="302"/>
      <c r="IU105" s="302"/>
      <c r="IV105" s="302"/>
      <c r="IW105" s="302"/>
      <c r="IX105" s="302"/>
      <c r="IY105" s="302"/>
      <c r="IZ105" s="302"/>
      <c r="JA105" s="302"/>
      <c r="JB105" s="302"/>
      <c r="JC105" s="302"/>
      <c r="JD105" s="302"/>
      <c r="JE105" s="302"/>
      <c r="JF105" s="302"/>
      <c r="JG105" s="302"/>
      <c r="JH105" s="302"/>
      <c r="JI105" s="302"/>
      <c r="JJ105" s="302"/>
      <c r="JK105" s="302"/>
      <c r="JL105" s="302"/>
      <c r="JM105" s="302"/>
      <c r="JN105" s="302"/>
      <c r="JO105" s="302"/>
      <c r="JP105" s="302"/>
      <c r="JQ105" s="302"/>
      <c r="JR105" s="302"/>
      <c r="JS105" s="302"/>
      <c r="JT105" s="302"/>
      <c r="JU105" s="302"/>
      <c r="JV105" s="302"/>
      <c r="JW105" s="302"/>
      <c r="JX105" s="302"/>
      <c r="JY105" s="302"/>
      <c r="JZ105" s="302"/>
      <c r="KA105" s="302"/>
      <c r="KB105" s="302"/>
      <c r="KC105" s="302"/>
      <c r="KD105" s="302"/>
      <c r="KE105" s="302"/>
      <c r="KF105" s="302"/>
      <c r="KG105" s="302"/>
      <c r="KH105" s="302"/>
      <c r="KI105" s="302"/>
      <c r="KJ105" s="302"/>
      <c r="KK105" s="302"/>
      <c r="KL105" s="302"/>
      <c r="KM105" s="302"/>
      <c r="KN105" s="302"/>
      <c r="KO105" s="302"/>
      <c r="KP105" s="302"/>
      <c r="KQ105" s="302"/>
      <c r="KR105" s="302"/>
      <c r="KS105" s="302"/>
      <c r="KT105" s="302"/>
      <c r="KU105" s="302"/>
      <c r="KV105" s="302"/>
      <c r="KW105" s="302"/>
      <c r="KX105" s="302"/>
      <c r="KY105" s="302"/>
      <c r="KZ105" s="302"/>
      <c r="LA105" s="302"/>
      <c r="LB105" s="302"/>
      <c r="LC105" s="302"/>
      <c r="LD105" s="302"/>
      <c r="LE105" s="302"/>
      <c r="LF105" s="302"/>
      <c r="LG105" s="302"/>
      <c r="LH105" s="302"/>
      <c r="LI105" s="302"/>
      <c r="LJ105" s="302"/>
      <c r="LK105" s="302"/>
      <c r="LL105" s="302"/>
      <c r="LM105" s="302"/>
      <c r="LN105" s="302"/>
      <c r="LO105" s="302"/>
      <c r="LP105" s="302"/>
      <c r="LQ105" s="302"/>
      <c r="LR105" s="302"/>
      <c r="LS105" s="302"/>
      <c r="LT105" s="302"/>
      <c r="LU105" s="302"/>
      <c r="LV105" s="302"/>
      <c r="LW105" s="302"/>
      <c r="LX105" s="302"/>
      <c r="LY105" s="302"/>
      <c r="LZ105" s="302"/>
      <c r="MA105" s="302"/>
      <c r="MB105" s="302"/>
      <c r="MC105" s="302"/>
      <c r="MD105" s="302"/>
      <c r="ME105" s="302"/>
      <c r="MF105" s="302"/>
      <c r="MG105" s="302"/>
      <c r="MH105" s="302"/>
      <c r="MI105" s="302"/>
      <c r="MJ105" s="302"/>
      <c r="MK105" s="302"/>
      <c r="ML105" s="302"/>
      <c r="MM105" s="302"/>
      <c r="MN105" s="302"/>
      <c r="MO105" s="302"/>
      <c r="MP105" s="302"/>
      <c r="MQ105" s="302"/>
      <c r="MR105" s="302"/>
      <c r="MS105" s="302"/>
      <c r="MT105" s="302"/>
      <c r="MU105" s="302"/>
      <c r="MV105" s="302"/>
      <c r="MW105" s="302"/>
      <c r="MX105" s="302"/>
      <c r="MY105" s="302"/>
      <c r="MZ105" s="302"/>
      <c r="NA105" s="302"/>
      <c r="NB105" s="302"/>
      <c r="NC105" s="302"/>
      <c r="ND105" s="302"/>
      <c r="NE105" s="302"/>
      <c r="NF105" s="302"/>
      <c r="NG105" s="302"/>
      <c r="NH105" s="302"/>
      <c r="NI105" s="302"/>
      <c r="NJ105" s="302"/>
      <c r="NK105" s="302"/>
      <c r="NL105" s="302"/>
      <c r="NM105" s="302"/>
      <c r="NN105" s="302"/>
      <c r="NO105" s="302"/>
      <c r="NP105" s="302"/>
      <c r="NQ105" s="302"/>
      <c r="NR105" s="302"/>
      <c r="NS105" s="302"/>
      <c r="NT105" s="302"/>
      <c r="NU105" s="302"/>
      <c r="NV105" s="302"/>
      <c r="NW105" s="302"/>
      <c r="NX105" s="302"/>
      <c r="NY105" s="302"/>
      <c r="NZ105" s="302"/>
      <c r="OA105" s="302"/>
      <c r="OB105" s="302"/>
      <c r="OC105" s="302"/>
      <c r="OD105" s="302"/>
      <c r="OE105" s="302"/>
      <c r="OF105" s="302"/>
      <c r="OG105" s="302"/>
      <c r="OH105" s="302"/>
      <c r="OI105" s="302"/>
      <c r="OJ105" s="302"/>
      <c r="OK105" s="302"/>
      <c r="OL105" s="302"/>
      <c r="OM105" s="302"/>
      <c r="ON105" s="302"/>
      <c r="OO105" s="302"/>
      <c r="OP105" s="302"/>
      <c r="OQ105" s="302"/>
      <c r="OR105" s="302"/>
      <c r="OS105" s="302"/>
      <c r="OT105" s="302"/>
      <c r="OU105" s="302"/>
      <c r="OV105" s="302"/>
      <c r="OW105" s="302"/>
      <c r="OX105" s="302"/>
      <c r="OY105" s="302"/>
      <c r="OZ105" s="302"/>
      <c r="PA105" s="302"/>
      <c r="PB105" s="302"/>
      <c r="PC105" s="302"/>
      <c r="PD105" s="302"/>
      <c r="PE105" s="302"/>
      <c r="PF105" s="302"/>
      <c r="PG105" s="302"/>
      <c r="PH105" s="302"/>
      <c r="PI105" s="302"/>
      <c r="PJ105" s="302"/>
      <c r="PK105" s="302"/>
      <c r="PL105" s="302"/>
      <c r="PM105" s="302"/>
      <c r="PN105" s="302"/>
      <c r="PO105" s="302"/>
      <c r="PP105" s="302"/>
      <c r="PQ105" s="302"/>
      <c r="PR105" s="302"/>
      <c r="PS105" s="302"/>
      <c r="PT105" s="302"/>
      <c r="PU105" s="302"/>
      <c r="PV105" s="302"/>
      <c r="PW105" s="302"/>
      <c r="PX105" s="302"/>
      <c r="PY105" s="302"/>
      <c r="PZ105" s="302"/>
      <c r="QA105" s="302"/>
      <c r="QB105" s="302"/>
      <c r="QC105" s="302"/>
      <c r="QD105" s="302"/>
      <c r="QE105" s="302"/>
      <c r="QF105" s="302"/>
      <c r="QG105" s="302"/>
      <c r="QH105" s="302"/>
      <c r="QI105" s="302"/>
      <c r="QJ105" s="302"/>
      <c r="QK105" s="302"/>
      <c r="QL105" s="302"/>
      <c r="QM105" s="302"/>
      <c r="QN105" s="302"/>
      <c r="QO105" s="302"/>
      <c r="QP105" s="302"/>
      <c r="QQ105" s="302"/>
      <c r="QR105" s="302"/>
      <c r="QS105" s="302"/>
      <c r="QT105" s="302"/>
      <c r="QU105" s="302"/>
      <c r="QV105" s="302"/>
      <c r="QW105" s="302"/>
      <c r="QX105" s="302"/>
      <c r="QY105" s="302"/>
      <c r="QZ105" s="302"/>
      <c r="RA105" s="302"/>
      <c r="RB105" s="302"/>
      <c r="RC105" s="302"/>
      <c r="RD105" s="302"/>
      <c r="RE105" s="302"/>
      <c r="RF105" s="302"/>
      <c r="RG105" s="302"/>
      <c r="RH105" s="302"/>
      <c r="RI105" s="302"/>
      <c r="RJ105" s="302"/>
      <c r="RK105" s="302"/>
      <c r="RL105" s="302"/>
      <c r="RM105" s="302"/>
      <c r="RN105" s="302"/>
      <c r="RO105" s="302"/>
      <c r="RP105" s="302"/>
      <c r="RQ105" s="302"/>
      <c r="RR105" s="302"/>
      <c r="RS105" s="302"/>
      <c r="RT105" s="302"/>
      <c r="RU105" s="302"/>
      <c r="RV105" s="302"/>
      <c r="RW105" s="302"/>
      <c r="RX105" s="302"/>
      <c r="RY105" s="302"/>
      <c r="RZ105" s="302"/>
      <c r="SA105" s="302"/>
      <c r="SB105" s="302"/>
      <c r="SC105" s="302"/>
      <c r="SD105" s="302"/>
      <c r="SE105" s="302"/>
      <c r="SF105" s="302"/>
      <c r="SG105" s="302"/>
      <c r="SH105" s="302"/>
      <c r="SI105" s="302"/>
      <c r="SJ105" s="302"/>
      <c r="SK105" s="302"/>
      <c r="SL105" s="302"/>
      <c r="SM105" s="302"/>
      <c r="SN105" s="302"/>
      <c r="SO105" s="302"/>
      <c r="SP105" s="302"/>
      <c r="SQ105" s="302"/>
      <c r="SR105" s="302"/>
      <c r="SS105" s="302"/>
      <c r="ST105" s="302"/>
      <c r="SU105" s="302"/>
      <c r="SV105" s="302"/>
      <c r="SW105" s="302"/>
      <c r="SX105" s="302"/>
      <c r="SY105" s="302"/>
      <c r="SZ105" s="302"/>
      <c r="TA105" s="302"/>
      <c r="TB105" s="302"/>
      <c r="TC105" s="302"/>
      <c r="TD105" s="302"/>
      <c r="TE105" s="302"/>
      <c r="TF105" s="302"/>
      <c r="TG105" s="302"/>
      <c r="TH105" s="302"/>
      <c r="TI105" s="302"/>
      <c r="TJ105" s="302"/>
      <c r="TK105" s="302"/>
      <c r="TL105" s="302"/>
      <c r="TM105" s="302"/>
      <c r="TN105" s="302"/>
      <c r="TO105" s="302"/>
      <c r="TP105" s="302"/>
      <c r="TQ105" s="302"/>
      <c r="TR105" s="302"/>
      <c r="TS105" s="302"/>
      <c r="TT105" s="302"/>
      <c r="TU105" s="302"/>
      <c r="TV105" s="302"/>
      <c r="TW105" s="302"/>
      <c r="TX105" s="302"/>
      <c r="TY105" s="302"/>
      <c r="TZ105" s="302"/>
      <c r="UA105" s="302"/>
      <c r="UB105" s="302"/>
      <c r="UC105" s="302"/>
      <c r="UD105" s="302"/>
      <c r="UE105" s="302"/>
      <c r="UF105" s="302"/>
      <c r="UG105" s="302"/>
      <c r="UH105" s="302"/>
      <c r="UI105" s="302"/>
      <c r="UJ105" s="302"/>
      <c r="UK105" s="302"/>
      <c r="UL105" s="302"/>
      <c r="UM105" s="302"/>
      <c r="UN105" s="302"/>
      <c r="UO105" s="302"/>
      <c r="UP105" s="302"/>
      <c r="UQ105" s="302"/>
      <c r="UR105" s="302"/>
      <c r="US105" s="302"/>
      <c r="UT105" s="302"/>
      <c r="UU105" s="302"/>
      <c r="UV105" s="302"/>
      <c r="UW105" s="302"/>
      <c r="UX105" s="302"/>
      <c r="UY105" s="302"/>
      <c r="UZ105" s="302"/>
      <c r="VA105" s="302"/>
      <c r="VB105" s="302"/>
      <c r="VC105" s="302"/>
      <c r="VD105" s="302"/>
      <c r="VE105" s="302"/>
      <c r="VF105" s="302"/>
      <c r="VG105" s="302"/>
      <c r="VH105" s="302"/>
      <c r="VI105" s="302"/>
      <c r="VJ105" s="302"/>
      <c r="VK105" s="302"/>
      <c r="VL105" s="302"/>
      <c r="VM105" s="302"/>
      <c r="VN105" s="302"/>
      <c r="VO105" s="302"/>
      <c r="VP105" s="302"/>
      <c r="VQ105" s="302"/>
      <c r="VR105" s="302"/>
      <c r="VS105" s="302"/>
      <c r="VT105" s="302"/>
      <c r="VU105" s="302"/>
      <c r="VV105" s="302"/>
      <c r="VW105" s="302"/>
      <c r="VX105" s="302"/>
      <c r="VY105" s="302"/>
      <c r="VZ105" s="302"/>
      <c r="WA105" s="302"/>
      <c r="WB105" s="302"/>
      <c r="WC105" s="302"/>
      <c r="WD105" s="302"/>
      <c r="WE105" s="302"/>
      <c r="WF105" s="302"/>
      <c r="WG105" s="302"/>
      <c r="WH105" s="302"/>
      <c r="WI105" s="302"/>
      <c r="WJ105" s="302"/>
      <c r="WK105" s="302"/>
      <c r="WL105" s="302"/>
      <c r="WM105" s="302"/>
      <c r="WN105" s="302"/>
      <c r="WO105" s="302"/>
      <c r="WP105" s="302"/>
      <c r="WQ105" s="302"/>
      <c r="WR105" s="302"/>
      <c r="WS105" s="302"/>
      <c r="WT105" s="302"/>
      <c r="WU105" s="302"/>
      <c r="WV105" s="302"/>
      <c r="WW105" s="302"/>
      <c r="WX105" s="302"/>
      <c r="WY105" s="302"/>
      <c r="WZ105" s="302"/>
      <c r="XA105" s="302"/>
      <c r="XB105" s="302"/>
      <c r="XC105" s="302"/>
      <c r="XD105" s="302"/>
      <c r="XE105" s="302"/>
      <c r="XF105" s="302"/>
      <c r="XG105" s="302"/>
      <c r="XH105" s="302"/>
      <c r="XI105" s="302"/>
      <c r="XJ105" s="302"/>
      <c r="XK105" s="302"/>
      <c r="XL105" s="302"/>
      <c r="XM105" s="302"/>
      <c r="XN105" s="302"/>
      <c r="XO105" s="302"/>
      <c r="XP105" s="302"/>
      <c r="XQ105" s="302"/>
      <c r="XR105" s="302"/>
      <c r="XS105" s="302"/>
      <c r="XT105" s="302"/>
      <c r="XU105" s="302"/>
      <c r="XV105" s="302"/>
      <c r="XW105" s="302"/>
      <c r="XX105" s="302"/>
      <c r="XY105" s="302"/>
      <c r="XZ105" s="302"/>
      <c r="YA105" s="302"/>
      <c r="YB105" s="302"/>
      <c r="YC105" s="302"/>
      <c r="YD105" s="302"/>
      <c r="YE105" s="302"/>
      <c r="YF105" s="302"/>
      <c r="YG105" s="302"/>
      <c r="YH105" s="302"/>
      <c r="YI105" s="302"/>
      <c r="YJ105" s="302"/>
      <c r="YK105" s="302"/>
      <c r="YL105" s="302"/>
      <c r="YM105" s="302"/>
      <c r="YN105" s="302"/>
      <c r="YO105" s="302"/>
      <c r="YP105" s="302"/>
      <c r="YQ105" s="302"/>
      <c r="YR105" s="302"/>
      <c r="YS105" s="302"/>
      <c r="YT105" s="302"/>
      <c r="YU105" s="302"/>
      <c r="YV105" s="302"/>
      <c r="YW105" s="302"/>
      <c r="YX105" s="302"/>
      <c r="YY105" s="302"/>
      <c r="YZ105" s="302"/>
      <c r="ZA105" s="302"/>
      <c r="ZB105" s="302"/>
      <c r="ZC105" s="302"/>
      <c r="ZD105" s="302"/>
      <c r="ZE105" s="302"/>
      <c r="ZF105" s="302"/>
      <c r="ZG105" s="302"/>
      <c r="ZH105" s="302"/>
      <c r="ZI105" s="302"/>
      <c r="ZJ105" s="302"/>
      <c r="ZK105" s="302"/>
      <c r="ZL105" s="302"/>
      <c r="ZM105" s="302"/>
      <c r="ZN105" s="302"/>
      <c r="ZO105" s="302"/>
      <c r="ZP105" s="302"/>
      <c r="ZQ105" s="302"/>
      <c r="ZR105" s="302"/>
      <c r="ZS105" s="302"/>
      <c r="ZT105" s="302"/>
      <c r="ZU105" s="302"/>
      <c r="ZV105" s="302"/>
      <c r="ZW105" s="302"/>
      <c r="ZX105" s="302"/>
      <c r="ZY105" s="302"/>
      <c r="ZZ105" s="302"/>
      <c r="AAA105" s="302"/>
      <c r="AAB105" s="302"/>
      <c r="AAC105" s="302"/>
      <c r="AAD105" s="302"/>
      <c r="AAE105" s="302"/>
      <c r="AAF105" s="302"/>
      <c r="AAG105" s="302"/>
      <c r="AAH105" s="302"/>
      <c r="AAI105" s="302"/>
      <c r="AAJ105" s="302"/>
      <c r="AAK105" s="302"/>
      <c r="AAL105" s="302"/>
      <c r="AAM105" s="302"/>
      <c r="AAN105" s="302"/>
      <c r="AAO105" s="302"/>
      <c r="AAP105" s="302"/>
      <c r="AAQ105" s="302"/>
      <c r="AAR105" s="302"/>
      <c r="AAS105" s="302"/>
      <c r="AAT105" s="302"/>
      <c r="AAU105" s="302"/>
      <c r="AAV105" s="302"/>
      <c r="AAW105" s="302"/>
      <c r="AAX105" s="302"/>
      <c r="AAY105" s="302"/>
      <c r="AAZ105" s="302"/>
      <c r="ABA105" s="302"/>
      <c r="ABB105" s="302"/>
      <c r="ABC105" s="302"/>
      <c r="ABD105" s="302"/>
      <c r="ABE105" s="302"/>
      <c r="ABF105" s="302"/>
      <c r="ABG105" s="302"/>
      <c r="ABH105" s="302"/>
      <c r="ABI105" s="302"/>
      <c r="ABJ105" s="302"/>
      <c r="ABK105" s="302"/>
      <c r="ABL105" s="302"/>
      <c r="ABM105" s="302"/>
      <c r="ABN105" s="302"/>
      <c r="ABO105" s="302"/>
      <c r="ABP105" s="302"/>
      <c r="ABQ105" s="302"/>
      <c r="ABR105" s="302"/>
      <c r="ABS105" s="302"/>
      <c r="ABT105" s="302"/>
      <c r="ABU105" s="302"/>
      <c r="ABV105" s="302"/>
      <c r="ABW105" s="302"/>
      <c r="ABX105" s="302"/>
      <c r="ABY105" s="302"/>
      <c r="ABZ105" s="302"/>
      <c r="ACA105" s="302"/>
      <c r="ACB105" s="302"/>
      <c r="ACC105" s="302"/>
      <c r="ACD105" s="302"/>
      <c r="ACE105" s="302"/>
      <c r="ACF105" s="302"/>
      <c r="ACG105" s="302"/>
      <c r="ACH105" s="302"/>
      <c r="ACI105" s="302"/>
      <c r="ACJ105" s="302"/>
      <c r="ACK105" s="302"/>
      <c r="ACL105" s="302"/>
      <c r="ACM105" s="302"/>
      <c r="ACN105" s="302"/>
      <c r="ACO105" s="302"/>
      <c r="ACP105" s="302"/>
      <c r="ACQ105" s="302"/>
      <c r="ACR105" s="302"/>
      <c r="ACS105" s="302"/>
      <c r="ACT105" s="302"/>
      <c r="ACU105" s="302"/>
      <c r="ACV105" s="302"/>
      <c r="ACW105" s="302"/>
      <c r="ACX105" s="302"/>
      <c r="ACY105" s="302"/>
      <c r="ACZ105" s="302"/>
      <c r="ADA105" s="302"/>
      <c r="ADB105" s="302"/>
      <c r="ADC105" s="302"/>
      <c r="ADD105" s="302"/>
      <c r="ADE105" s="302"/>
      <c r="ADF105" s="302"/>
      <c r="ADG105" s="302"/>
      <c r="ADH105" s="302"/>
      <c r="ADI105" s="302"/>
      <c r="ADJ105" s="302"/>
      <c r="ADK105" s="302"/>
      <c r="ADL105" s="302"/>
      <c r="ADM105" s="302"/>
      <c r="ADN105" s="302"/>
      <c r="ADO105" s="302"/>
      <c r="ADP105" s="302"/>
      <c r="ADQ105" s="302"/>
      <c r="ADR105" s="302"/>
      <c r="ADS105" s="302"/>
      <c r="ADT105" s="302"/>
      <c r="ADU105" s="302"/>
      <c r="ADV105" s="302"/>
      <c r="ADW105" s="302"/>
      <c r="ADX105" s="302"/>
      <c r="ADY105" s="302"/>
      <c r="ADZ105" s="302"/>
      <c r="AEA105" s="302"/>
      <c r="AEB105" s="302"/>
      <c r="AEC105" s="302"/>
      <c r="AED105" s="302"/>
      <c r="AEE105" s="302"/>
      <c r="AEF105" s="302"/>
      <c r="AEG105" s="302"/>
      <c r="AEH105" s="302"/>
      <c r="AEI105" s="302"/>
      <c r="AEJ105" s="302"/>
      <c r="AEK105" s="302"/>
      <c r="AEL105" s="302"/>
      <c r="AEM105" s="302"/>
      <c r="AEN105" s="302"/>
      <c r="AEO105" s="302"/>
      <c r="AEP105" s="302"/>
      <c r="AEQ105" s="302"/>
      <c r="AER105" s="302"/>
      <c r="AES105" s="302"/>
      <c r="AET105" s="302"/>
      <c r="AEU105" s="302"/>
      <c r="AEV105" s="302"/>
      <c r="AEW105" s="302"/>
      <c r="AEX105" s="302"/>
      <c r="AEY105" s="302"/>
      <c r="AEZ105" s="302"/>
      <c r="AFA105" s="302"/>
      <c r="AFB105" s="302"/>
      <c r="AFC105" s="302"/>
      <c r="AFD105" s="302"/>
      <c r="AFE105" s="302"/>
      <c r="AFF105" s="302"/>
      <c r="AFG105" s="302"/>
      <c r="AFH105" s="302"/>
      <c r="AFI105" s="302"/>
      <c r="AFJ105" s="302"/>
      <c r="AFK105" s="302"/>
      <c r="AFL105" s="302"/>
      <c r="AFM105" s="302"/>
      <c r="AFN105" s="302"/>
      <c r="AFO105" s="302"/>
      <c r="AFP105" s="302"/>
      <c r="AFQ105" s="302"/>
      <c r="AFR105" s="302"/>
      <c r="AFS105" s="302"/>
      <c r="AFT105" s="302"/>
      <c r="AFU105" s="302"/>
      <c r="AFV105" s="302"/>
      <c r="AFW105" s="302"/>
      <c r="AFX105" s="302"/>
      <c r="AFY105" s="302"/>
      <c r="AFZ105" s="302"/>
      <c r="AGA105" s="302"/>
      <c r="AGB105" s="302"/>
      <c r="AGC105" s="302"/>
      <c r="AGD105" s="302"/>
      <c r="AGE105" s="302"/>
      <c r="AGF105" s="302"/>
      <c r="AGG105" s="302"/>
      <c r="AGH105" s="302"/>
      <c r="AGI105" s="302"/>
      <c r="AGJ105" s="302"/>
      <c r="AGK105" s="302"/>
      <c r="AGL105" s="302"/>
      <c r="AGM105" s="302"/>
      <c r="AGN105" s="302"/>
      <c r="AGO105" s="302"/>
      <c r="AGP105" s="302"/>
      <c r="AGQ105" s="302"/>
      <c r="AGR105" s="302"/>
      <c r="AGS105" s="302"/>
      <c r="AGT105" s="302"/>
      <c r="AGU105" s="302"/>
      <c r="AGV105" s="302"/>
      <c r="AGW105" s="302"/>
      <c r="AGX105" s="302"/>
      <c r="AGY105" s="302"/>
      <c r="AGZ105" s="302"/>
      <c r="AHA105" s="302"/>
      <c r="AHB105" s="302"/>
      <c r="AHC105" s="302"/>
      <c r="AHD105" s="302"/>
      <c r="AHE105" s="302"/>
      <c r="AHF105" s="302"/>
      <c r="AHG105" s="302"/>
      <c r="AHH105" s="302"/>
      <c r="AHI105" s="302"/>
      <c r="AHJ105" s="302"/>
      <c r="AHK105" s="302"/>
      <c r="AHL105" s="302"/>
      <c r="AHM105" s="302"/>
      <c r="AHN105" s="302"/>
      <c r="AHO105" s="302"/>
      <c r="AHP105" s="302"/>
      <c r="AHQ105" s="302"/>
      <c r="AHR105" s="302"/>
      <c r="AHS105" s="302"/>
      <c r="AHT105" s="302"/>
      <c r="AHU105" s="302"/>
      <c r="AHV105" s="302"/>
      <c r="AHW105" s="302"/>
      <c r="AHX105" s="302"/>
      <c r="AHY105" s="302"/>
      <c r="AHZ105" s="302"/>
      <c r="AIA105" s="302"/>
      <c r="AIB105" s="302"/>
      <c r="AIC105" s="302"/>
      <c r="AID105" s="302"/>
      <c r="AIE105" s="302"/>
      <c r="AIF105" s="302"/>
      <c r="AIG105" s="302"/>
      <c r="AIH105" s="302"/>
      <c r="AII105" s="302"/>
      <c r="AIJ105" s="302"/>
      <c r="AIK105" s="302"/>
      <c r="AIL105" s="302"/>
      <c r="AIM105" s="302"/>
      <c r="AIN105" s="302"/>
      <c r="AIO105" s="302"/>
      <c r="AIP105" s="302"/>
      <c r="AIQ105" s="302"/>
      <c r="AIR105" s="302"/>
      <c r="AIS105" s="302"/>
      <c r="AIT105" s="302"/>
      <c r="AIU105" s="302"/>
      <c r="AIV105" s="302"/>
      <c r="AIW105" s="302"/>
      <c r="AIX105" s="302"/>
      <c r="AIY105" s="302"/>
      <c r="AIZ105" s="302"/>
    </row>
    <row r="106" spans="1:936" s="303" customFormat="1" ht="144.75" customHeight="1" outlineLevel="1" x14ac:dyDescent="0.2">
      <c r="A106" s="152">
        <v>67</v>
      </c>
      <c r="B106" s="226"/>
      <c r="C106" s="226"/>
      <c r="D106" s="177"/>
      <c r="E106" s="177"/>
      <c r="F106" s="177"/>
      <c r="G106" s="177"/>
      <c r="H106" s="177"/>
      <c r="I106" s="177"/>
      <c r="J106" s="177"/>
      <c r="K106" s="163" t="s">
        <v>12</v>
      </c>
      <c r="L106" s="163" t="s">
        <v>13</v>
      </c>
      <c r="M106" s="153" t="s">
        <v>3</v>
      </c>
      <c r="N106" s="26">
        <v>2000000000</v>
      </c>
      <c r="O106" s="31">
        <v>2000000000</v>
      </c>
      <c r="P106" s="71">
        <v>5.7000000000000002E-2</v>
      </c>
      <c r="Q106" s="31"/>
      <c r="R106" s="31">
        <f>153819379.6+28421448.8+780809.1</f>
        <v>183021637.5</v>
      </c>
      <c r="S106" s="166">
        <f t="shared" si="7"/>
        <v>2000000000</v>
      </c>
      <c r="T106" s="190" t="s">
        <v>82</v>
      </c>
      <c r="U106" s="301"/>
      <c r="V106" s="302"/>
      <c r="W106" s="302"/>
      <c r="X106" s="302"/>
      <c r="Y106" s="302"/>
      <c r="Z106" s="302"/>
      <c r="AA106" s="302"/>
      <c r="AB106" s="302"/>
      <c r="AC106" s="302"/>
      <c r="AD106" s="302"/>
      <c r="AE106" s="302"/>
      <c r="AF106" s="302"/>
      <c r="AG106" s="302"/>
      <c r="AH106" s="302"/>
      <c r="AI106" s="302"/>
      <c r="AJ106" s="302"/>
      <c r="AK106" s="302"/>
      <c r="AL106" s="302"/>
      <c r="AM106" s="302"/>
      <c r="AN106" s="302"/>
      <c r="AO106" s="302"/>
      <c r="AP106" s="302"/>
      <c r="AQ106" s="302"/>
      <c r="AR106" s="302"/>
      <c r="AS106" s="302"/>
      <c r="AT106" s="302"/>
      <c r="AU106" s="302"/>
      <c r="AV106" s="302"/>
      <c r="AW106" s="302"/>
      <c r="AX106" s="302"/>
      <c r="AY106" s="302"/>
      <c r="AZ106" s="302"/>
      <c r="BA106" s="302"/>
      <c r="BB106" s="302"/>
      <c r="BC106" s="302"/>
      <c r="BD106" s="302"/>
      <c r="BE106" s="302"/>
      <c r="BF106" s="302"/>
      <c r="BG106" s="302"/>
      <c r="BH106" s="302"/>
      <c r="BI106" s="302"/>
      <c r="BJ106" s="302"/>
      <c r="BK106" s="302"/>
      <c r="BL106" s="302"/>
      <c r="BM106" s="302"/>
      <c r="BN106" s="302"/>
      <c r="BO106" s="302"/>
      <c r="BP106" s="302"/>
      <c r="BQ106" s="302"/>
      <c r="BR106" s="302"/>
      <c r="BS106" s="302"/>
      <c r="BT106" s="302"/>
      <c r="BU106" s="302"/>
      <c r="BV106" s="302"/>
      <c r="BW106" s="302"/>
      <c r="BX106" s="302"/>
      <c r="BY106" s="302"/>
      <c r="BZ106" s="302"/>
      <c r="CA106" s="302"/>
      <c r="CB106" s="302"/>
      <c r="CC106" s="302"/>
      <c r="CD106" s="302"/>
      <c r="CE106" s="302"/>
      <c r="CF106" s="302"/>
      <c r="CG106" s="302"/>
      <c r="CH106" s="302"/>
      <c r="CI106" s="302"/>
      <c r="CJ106" s="302"/>
      <c r="CK106" s="302"/>
      <c r="CL106" s="302"/>
      <c r="CM106" s="302"/>
      <c r="CN106" s="302"/>
      <c r="CO106" s="302"/>
      <c r="CP106" s="302"/>
      <c r="CQ106" s="302"/>
      <c r="CR106" s="302"/>
      <c r="CS106" s="302"/>
      <c r="CT106" s="302"/>
      <c r="CU106" s="302"/>
      <c r="CV106" s="302"/>
      <c r="CW106" s="302"/>
      <c r="CX106" s="302"/>
      <c r="CY106" s="302"/>
      <c r="CZ106" s="302"/>
      <c r="DA106" s="302"/>
      <c r="DB106" s="302"/>
      <c r="DC106" s="302"/>
      <c r="DD106" s="302"/>
      <c r="DE106" s="302"/>
      <c r="DF106" s="302"/>
      <c r="DG106" s="302"/>
      <c r="DH106" s="302"/>
      <c r="DI106" s="302"/>
      <c r="DJ106" s="302"/>
      <c r="DK106" s="302"/>
      <c r="DL106" s="302"/>
      <c r="DM106" s="302"/>
      <c r="DN106" s="302"/>
      <c r="DO106" s="302"/>
      <c r="DP106" s="302"/>
      <c r="DQ106" s="302"/>
      <c r="DR106" s="302"/>
      <c r="DS106" s="302"/>
      <c r="DT106" s="302"/>
      <c r="DU106" s="302"/>
      <c r="DV106" s="302"/>
      <c r="DW106" s="302"/>
      <c r="DX106" s="302"/>
      <c r="DY106" s="302"/>
      <c r="DZ106" s="302"/>
      <c r="EA106" s="302"/>
      <c r="EB106" s="302"/>
      <c r="EC106" s="302"/>
      <c r="ED106" s="302"/>
      <c r="EE106" s="302"/>
      <c r="EF106" s="302"/>
      <c r="EG106" s="302"/>
      <c r="EH106" s="302"/>
      <c r="EI106" s="302"/>
      <c r="EJ106" s="302"/>
      <c r="EK106" s="302"/>
      <c r="EL106" s="302"/>
      <c r="EM106" s="302"/>
      <c r="EN106" s="302"/>
      <c r="EO106" s="302"/>
      <c r="EP106" s="302"/>
      <c r="EQ106" s="302"/>
      <c r="ER106" s="302"/>
      <c r="ES106" s="302"/>
      <c r="ET106" s="302"/>
      <c r="EU106" s="302"/>
      <c r="EV106" s="302"/>
      <c r="EW106" s="302"/>
      <c r="EX106" s="302"/>
      <c r="EY106" s="302"/>
      <c r="EZ106" s="302"/>
      <c r="FA106" s="302"/>
      <c r="FB106" s="302"/>
      <c r="FC106" s="302"/>
      <c r="FD106" s="302"/>
      <c r="FE106" s="302"/>
      <c r="FF106" s="302"/>
      <c r="FG106" s="302"/>
      <c r="FH106" s="302"/>
      <c r="FI106" s="302"/>
      <c r="FJ106" s="302"/>
      <c r="FK106" s="302"/>
      <c r="FL106" s="302"/>
      <c r="FM106" s="302"/>
      <c r="FN106" s="302"/>
      <c r="FO106" s="302"/>
      <c r="FP106" s="302"/>
      <c r="FQ106" s="302"/>
      <c r="FR106" s="302"/>
      <c r="FS106" s="302"/>
      <c r="FT106" s="302"/>
      <c r="FU106" s="302"/>
      <c r="FV106" s="302"/>
      <c r="FW106" s="302"/>
      <c r="FX106" s="302"/>
      <c r="FY106" s="302"/>
      <c r="FZ106" s="302"/>
      <c r="GA106" s="302"/>
      <c r="GB106" s="302"/>
      <c r="GC106" s="302"/>
      <c r="GD106" s="302"/>
      <c r="GE106" s="302"/>
      <c r="GF106" s="302"/>
      <c r="GG106" s="302"/>
      <c r="GH106" s="302"/>
      <c r="GI106" s="302"/>
      <c r="GJ106" s="302"/>
      <c r="GK106" s="302"/>
      <c r="GL106" s="302"/>
      <c r="GM106" s="302"/>
      <c r="GN106" s="302"/>
      <c r="GO106" s="302"/>
      <c r="GP106" s="302"/>
      <c r="GQ106" s="302"/>
      <c r="GR106" s="302"/>
      <c r="GS106" s="302"/>
      <c r="GT106" s="302"/>
      <c r="GU106" s="302"/>
      <c r="GV106" s="302"/>
      <c r="GW106" s="302"/>
      <c r="GX106" s="302"/>
      <c r="GY106" s="302"/>
      <c r="GZ106" s="302"/>
      <c r="HA106" s="302"/>
      <c r="HB106" s="302"/>
      <c r="HC106" s="302"/>
      <c r="HD106" s="302"/>
      <c r="HE106" s="302"/>
      <c r="HF106" s="302"/>
      <c r="HG106" s="302"/>
      <c r="HH106" s="302"/>
      <c r="HI106" s="302"/>
      <c r="HJ106" s="302"/>
      <c r="HK106" s="302"/>
      <c r="HL106" s="302"/>
      <c r="HM106" s="302"/>
      <c r="HN106" s="302"/>
      <c r="HO106" s="302"/>
      <c r="HP106" s="302"/>
      <c r="HQ106" s="302"/>
      <c r="HR106" s="302"/>
      <c r="HS106" s="302"/>
      <c r="HT106" s="302"/>
      <c r="HU106" s="302"/>
      <c r="HV106" s="302"/>
      <c r="HW106" s="302"/>
      <c r="HX106" s="302"/>
      <c r="HY106" s="302"/>
      <c r="HZ106" s="302"/>
      <c r="IA106" s="302"/>
      <c r="IB106" s="302"/>
      <c r="IC106" s="302"/>
      <c r="ID106" s="302"/>
      <c r="IE106" s="302"/>
      <c r="IF106" s="302"/>
      <c r="IG106" s="302"/>
      <c r="IH106" s="302"/>
      <c r="II106" s="302"/>
      <c r="IJ106" s="302"/>
      <c r="IK106" s="302"/>
      <c r="IL106" s="302"/>
      <c r="IM106" s="302"/>
      <c r="IN106" s="302"/>
      <c r="IO106" s="302"/>
      <c r="IP106" s="302"/>
      <c r="IQ106" s="302"/>
      <c r="IR106" s="302"/>
      <c r="IS106" s="302"/>
      <c r="IT106" s="302"/>
      <c r="IU106" s="302"/>
      <c r="IV106" s="302"/>
      <c r="IW106" s="302"/>
      <c r="IX106" s="302"/>
      <c r="IY106" s="302"/>
      <c r="IZ106" s="302"/>
      <c r="JA106" s="302"/>
      <c r="JB106" s="302"/>
      <c r="JC106" s="302"/>
      <c r="JD106" s="302"/>
      <c r="JE106" s="302"/>
      <c r="JF106" s="302"/>
      <c r="JG106" s="302"/>
      <c r="JH106" s="302"/>
      <c r="JI106" s="302"/>
      <c r="JJ106" s="302"/>
      <c r="JK106" s="302"/>
      <c r="JL106" s="302"/>
      <c r="JM106" s="302"/>
      <c r="JN106" s="302"/>
      <c r="JO106" s="302"/>
      <c r="JP106" s="302"/>
      <c r="JQ106" s="302"/>
      <c r="JR106" s="302"/>
      <c r="JS106" s="302"/>
      <c r="JT106" s="302"/>
      <c r="JU106" s="302"/>
      <c r="JV106" s="302"/>
      <c r="JW106" s="302"/>
      <c r="JX106" s="302"/>
      <c r="JY106" s="302"/>
      <c r="JZ106" s="302"/>
      <c r="KA106" s="302"/>
      <c r="KB106" s="302"/>
      <c r="KC106" s="302"/>
      <c r="KD106" s="302"/>
      <c r="KE106" s="302"/>
      <c r="KF106" s="302"/>
      <c r="KG106" s="302"/>
      <c r="KH106" s="302"/>
      <c r="KI106" s="302"/>
      <c r="KJ106" s="302"/>
      <c r="KK106" s="302"/>
      <c r="KL106" s="302"/>
      <c r="KM106" s="302"/>
      <c r="KN106" s="302"/>
      <c r="KO106" s="302"/>
      <c r="KP106" s="302"/>
      <c r="KQ106" s="302"/>
      <c r="KR106" s="302"/>
      <c r="KS106" s="302"/>
      <c r="KT106" s="302"/>
      <c r="KU106" s="302"/>
      <c r="KV106" s="302"/>
      <c r="KW106" s="302"/>
      <c r="KX106" s="302"/>
      <c r="KY106" s="302"/>
      <c r="KZ106" s="302"/>
      <c r="LA106" s="302"/>
      <c r="LB106" s="302"/>
      <c r="LC106" s="302"/>
      <c r="LD106" s="302"/>
      <c r="LE106" s="302"/>
      <c r="LF106" s="302"/>
      <c r="LG106" s="302"/>
      <c r="LH106" s="302"/>
      <c r="LI106" s="302"/>
      <c r="LJ106" s="302"/>
      <c r="LK106" s="302"/>
      <c r="LL106" s="302"/>
      <c r="LM106" s="302"/>
      <c r="LN106" s="302"/>
      <c r="LO106" s="302"/>
      <c r="LP106" s="302"/>
      <c r="LQ106" s="302"/>
      <c r="LR106" s="302"/>
      <c r="LS106" s="302"/>
      <c r="LT106" s="302"/>
      <c r="LU106" s="302"/>
      <c r="LV106" s="302"/>
      <c r="LW106" s="302"/>
      <c r="LX106" s="302"/>
      <c r="LY106" s="302"/>
      <c r="LZ106" s="302"/>
      <c r="MA106" s="302"/>
      <c r="MB106" s="302"/>
      <c r="MC106" s="302"/>
      <c r="MD106" s="302"/>
      <c r="ME106" s="302"/>
      <c r="MF106" s="302"/>
      <c r="MG106" s="302"/>
      <c r="MH106" s="302"/>
      <c r="MI106" s="302"/>
      <c r="MJ106" s="302"/>
      <c r="MK106" s="302"/>
      <c r="ML106" s="302"/>
      <c r="MM106" s="302"/>
      <c r="MN106" s="302"/>
      <c r="MO106" s="302"/>
      <c r="MP106" s="302"/>
      <c r="MQ106" s="302"/>
      <c r="MR106" s="302"/>
      <c r="MS106" s="302"/>
      <c r="MT106" s="302"/>
      <c r="MU106" s="302"/>
      <c r="MV106" s="302"/>
      <c r="MW106" s="302"/>
      <c r="MX106" s="302"/>
      <c r="MY106" s="302"/>
      <c r="MZ106" s="302"/>
      <c r="NA106" s="302"/>
      <c r="NB106" s="302"/>
      <c r="NC106" s="302"/>
      <c r="ND106" s="302"/>
      <c r="NE106" s="302"/>
      <c r="NF106" s="302"/>
      <c r="NG106" s="302"/>
      <c r="NH106" s="302"/>
      <c r="NI106" s="302"/>
      <c r="NJ106" s="302"/>
      <c r="NK106" s="302"/>
      <c r="NL106" s="302"/>
      <c r="NM106" s="302"/>
      <c r="NN106" s="302"/>
      <c r="NO106" s="302"/>
      <c r="NP106" s="302"/>
      <c r="NQ106" s="302"/>
      <c r="NR106" s="302"/>
      <c r="NS106" s="302"/>
      <c r="NT106" s="302"/>
      <c r="NU106" s="302"/>
      <c r="NV106" s="302"/>
      <c r="NW106" s="302"/>
      <c r="NX106" s="302"/>
      <c r="NY106" s="302"/>
      <c r="NZ106" s="302"/>
      <c r="OA106" s="302"/>
      <c r="OB106" s="302"/>
      <c r="OC106" s="302"/>
      <c r="OD106" s="302"/>
      <c r="OE106" s="302"/>
      <c r="OF106" s="302"/>
      <c r="OG106" s="302"/>
      <c r="OH106" s="302"/>
      <c r="OI106" s="302"/>
      <c r="OJ106" s="302"/>
      <c r="OK106" s="302"/>
      <c r="OL106" s="302"/>
      <c r="OM106" s="302"/>
      <c r="ON106" s="302"/>
      <c r="OO106" s="302"/>
      <c r="OP106" s="302"/>
      <c r="OQ106" s="302"/>
      <c r="OR106" s="302"/>
      <c r="OS106" s="302"/>
      <c r="OT106" s="302"/>
      <c r="OU106" s="302"/>
      <c r="OV106" s="302"/>
      <c r="OW106" s="302"/>
      <c r="OX106" s="302"/>
      <c r="OY106" s="302"/>
      <c r="OZ106" s="302"/>
      <c r="PA106" s="302"/>
      <c r="PB106" s="302"/>
      <c r="PC106" s="302"/>
      <c r="PD106" s="302"/>
      <c r="PE106" s="302"/>
      <c r="PF106" s="302"/>
      <c r="PG106" s="302"/>
      <c r="PH106" s="302"/>
      <c r="PI106" s="302"/>
      <c r="PJ106" s="302"/>
      <c r="PK106" s="302"/>
      <c r="PL106" s="302"/>
      <c r="PM106" s="302"/>
      <c r="PN106" s="302"/>
      <c r="PO106" s="302"/>
      <c r="PP106" s="302"/>
      <c r="PQ106" s="302"/>
      <c r="PR106" s="302"/>
      <c r="PS106" s="302"/>
      <c r="PT106" s="302"/>
      <c r="PU106" s="302"/>
      <c r="PV106" s="302"/>
      <c r="PW106" s="302"/>
      <c r="PX106" s="302"/>
      <c r="PY106" s="302"/>
      <c r="PZ106" s="302"/>
      <c r="QA106" s="302"/>
      <c r="QB106" s="302"/>
      <c r="QC106" s="302"/>
      <c r="QD106" s="302"/>
      <c r="QE106" s="302"/>
      <c r="QF106" s="302"/>
      <c r="QG106" s="302"/>
      <c r="QH106" s="302"/>
      <c r="QI106" s="302"/>
      <c r="QJ106" s="302"/>
      <c r="QK106" s="302"/>
      <c r="QL106" s="302"/>
      <c r="QM106" s="302"/>
      <c r="QN106" s="302"/>
      <c r="QO106" s="302"/>
      <c r="QP106" s="302"/>
      <c r="QQ106" s="302"/>
      <c r="QR106" s="302"/>
      <c r="QS106" s="302"/>
      <c r="QT106" s="302"/>
      <c r="QU106" s="302"/>
      <c r="QV106" s="302"/>
      <c r="QW106" s="302"/>
      <c r="QX106" s="302"/>
      <c r="QY106" s="302"/>
      <c r="QZ106" s="302"/>
      <c r="RA106" s="302"/>
      <c r="RB106" s="302"/>
      <c r="RC106" s="302"/>
      <c r="RD106" s="302"/>
      <c r="RE106" s="302"/>
      <c r="RF106" s="302"/>
      <c r="RG106" s="302"/>
      <c r="RH106" s="302"/>
      <c r="RI106" s="302"/>
      <c r="RJ106" s="302"/>
      <c r="RK106" s="302"/>
      <c r="RL106" s="302"/>
      <c r="RM106" s="302"/>
      <c r="RN106" s="302"/>
      <c r="RO106" s="302"/>
      <c r="RP106" s="302"/>
      <c r="RQ106" s="302"/>
      <c r="RR106" s="302"/>
      <c r="RS106" s="302"/>
      <c r="RT106" s="302"/>
      <c r="RU106" s="302"/>
      <c r="RV106" s="302"/>
      <c r="RW106" s="302"/>
      <c r="RX106" s="302"/>
      <c r="RY106" s="302"/>
      <c r="RZ106" s="302"/>
      <c r="SA106" s="302"/>
      <c r="SB106" s="302"/>
      <c r="SC106" s="302"/>
      <c r="SD106" s="302"/>
      <c r="SE106" s="302"/>
      <c r="SF106" s="302"/>
      <c r="SG106" s="302"/>
      <c r="SH106" s="302"/>
      <c r="SI106" s="302"/>
      <c r="SJ106" s="302"/>
      <c r="SK106" s="302"/>
      <c r="SL106" s="302"/>
      <c r="SM106" s="302"/>
      <c r="SN106" s="302"/>
      <c r="SO106" s="302"/>
      <c r="SP106" s="302"/>
      <c r="SQ106" s="302"/>
      <c r="SR106" s="302"/>
      <c r="SS106" s="302"/>
      <c r="ST106" s="302"/>
      <c r="SU106" s="302"/>
      <c r="SV106" s="302"/>
      <c r="SW106" s="302"/>
      <c r="SX106" s="302"/>
      <c r="SY106" s="302"/>
      <c r="SZ106" s="302"/>
      <c r="TA106" s="302"/>
      <c r="TB106" s="302"/>
      <c r="TC106" s="302"/>
      <c r="TD106" s="302"/>
      <c r="TE106" s="302"/>
      <c r="TF106" s="302"/>
      <c r="TG106" s="302"/>
      <c r="TH106" s="302"/>
      <c r="TI106" s="302"/>
      <c r="TJ106" s="302"/>
      <c r="TK106" s="302"/>
      <c r="TL106" s="302"/>
      <c r="TM106" s="302"/>
      <c r="TN106" s="302"/>
      <c r="TO106" s="302"/>
      <c r="TP106" s="302"/>
      <c r="TQ106" s="302"/>
      <c r="TR106" s="302"/>
      <c r="TS106" s="302"/>
      <c r="TT106" s="302"/>
      <c r="TU106" s="302"/>
      <c r="TV106" s="302"/>
      <c r="TW106" s="302"/>
      <c r="TX106" s="302"/>
      <c r="TY106" s="302"/>
      <c r="TZ106" s="302"/>
      <c r="UA106" s="302"/>
      <c r="UB106" s="302"/>
      <c r="UC106" s="302"/>
      <c r="UD106" s="302"/>
      <c r="UE106" s="302"/>
      <c r="UF106" s="302"/>
      <c r="UG106" s="302"/>
      <c r="UH106" s="302"/>
      <c r="UI106" s="302"/>
      <c r="UJ106" s="302"/>
      <c r="UK106" s="302"/>
      <c r="UL106" s="302"/>
      <c r="UM106" s="302"/>
      <c r="UN106" s="302"/>
      <c r="UO106" s="302"/>
      <c r="UP106" s="302"/>
      <c r="UQ106" s="302"/>
      <c r="UR106" s="302"/>
      <c r="US106" s="302"/>
      <c r="UT106" s="302"/>
      <c r="UU106" s="302"/>
      <c r="UV106" s="302"/>
      <c r="UW106" s="302"/>
      <c r="UX106" s="302"/>
      <c r="UY106" s="302"/>
      <c r="UZ106" s="302"/>
      <c r="VA106" s="302"/>
      <c r="VB106" s="302"/>
      <c r="VC106" s="302"/>
      <c r="VD106" s="302"/>
      <c r="VE106" s="302"/>
      <c r="VF106" s="302"/>
      <c r="VG106" s="302"/>
      <c r="VH106" s="302"/>
      <c r="VI106" s="302"/>
      <c r="VJ106" s="302"/>
      <c r="VK106" s="302"/>
      <c r="VL106" s="302"/>
      <c r="VM106" s="302"/>
      <c r="VN106" s="302"/>
      <c r="VO106" s="302"/>
      <c r="VP106" s="302"/>
      <c r="VQ106" s="302"/>
      <c r="VR106" s="302"/>
      <c r="VS106" s="302"/>
      <c r="VT106" s="302"/>
      <c r="VU106" s="302"/>
      <c r="VV106" s="302"/>
      <c r="VW106" s="302"/>
      <c r="VX106" s="302"/>
      <c r="VY106" s="302"/>
      <c r="VZ106" s="302"/>
      <c r="WA106" s="302"/>
      <c r="WB106" s="302"/>
      <c r="WC106" s="302"/>
      <c r="WD106" s="302"/>
      <c r="WE106" s="302"/>
      <c r="WF106" s="302"/>
      <c r="WG106" s="302"/>
      <c r="WH106" s="302"/>
      <c r="WI106" s="302"/>
      <c r="WJ106" s="302"/>
      <c r="WK106" s="302"/>
      <c r="WL106" s="302"/>
      <c r="WM106" s="302"/>
      <c r="WN106" s="302"/>
      <c r="WO106" s="302"/>
      <c r="WP106" s="302"/>
      <c r="WQ106" s="302"/>
      <c r="WR106" s="302"/>
      <c r="WS106" s="302"/>
      <c r="WT106" s="302"/>
      <c r="WU106" s="302"/>
      <c r="WV106" s="302"/>
      <c r="WW106" s="302"/>
      <c r="WX106" s="302"/>
      <c r="WY106" s="302"/>
      <c r="WZ106" s="302"/>
      <c r="XA106" s="302"/>
      <c r="XB106" s="302"/>
      <c r="XC106" s="302"/>
      <c r="XD106" s="302"/>
      <c r="XE106" s="302"/>
      <c r="XF106" s="302"/>
      <c r="XG106" s="302"/>
      <c r="XH106" s="302"/>
      <c r="XI106" s="302"/>
      <c r="XJ106" s="302"/>
      <c r="XK106" s="302"/>
      <c r="XL106" s="302"/>
      <c r="XM106" s="302"/>
      <c r="XN106" s="302"/>
      <c r="XO106" s="302"/>
      <c r="XP106" s="302"/>
      <c r="XQ106" s="302"/>
      <c r="XR106" s="302"/>
      <c r="XS106" s="302"/>
      <c r="XT106" s="302"/>
      <c r="XU106" s="302"/>
      <c r="XV106" s="302"/>
      <c r="XW106" s="302"/>
      <c r="XX106" s="302"/>
      <c r="XY106" s="302"/>
      <c r="XZ106" s="302"/>
      <c r="YA106" s="302"/>
      <c r="YB106" s="302"/>
      <c r="YC106" s="302"/>
      <c r="YD106" s="302"/>
      <c r="YE106" s="302"/>
      <c r="YF106" s="302"/>
      <c r="YG106" s="302"/>
      <c r="YH106" s="302"/>
      <c r="YI106" s="302"/>
      <c r="YJ106" s="302"/>
      <c r="YK106" s="302"/>
      <c r="YL106" s="302"/>
      <c r="YM106" s="302"/>
      <c r="YN106" s="302"/>
      <c r="YO106" s="302"/>
      <c r="YP106" s="302"/>
      <c r="YQ106" s="302"/>
      <c r="YR106" s="302"/>
      <c r="YS106" s="302"/>
      <c r="YT106" s="302"/>
      <c r="YU106" s="302"/>
      <c r="YV106" s="302"/>
      <c r="YW106" s="302"/>
      <c r="YX106" s="302"/>
      <c r="YY106" s="302"/>
      <c r="YZ106" s="302"/>
      <c r="ZA106" s="302"/>
      <c r="ZB106" s="302"/>
      <c r="ZC106" s="302"/>
      <c r="ZD106" s="302"/>
      <c r="ZE106" s="302"/>
      <c r="ZF106" s="302"/>
      <c r="ZG106" s="302"/>
      <c r="ZH106" s="302"/>
      <c r="ZI106" s="302"/>
      <c r="ZJ106" s="302"/>
      <c r="ZK106" s="302"/>
      <c r="ZL106" s="302"/>
      <c r="ZM106" s="302"/>
      <c r="ZN106" s="302"/>
      <c r="ZO106" s="302"/>
      <c r="ZP106" s="302"/>
      <c r="ZQ106" s="302"/>
      <c r="ZR106" s="302"/>
      <c r="ZS106" s="302"/>
      <c r="ZT106" s="302"/>
      <c r="ZU106" s="302"/>
      <c r="ZV106" s="302"/>
      <c r="ZW106" s="302"/>
      <c r="ZX106" s="302"/>
      <c r="ZY106" s="302"/>
      <c r="ZZ106" s="302"/>
      <c r="AAA106" s="302"/>
      <c r="AAB106" s="302"/>
      <c r="AAC106" s="302"/>
      <c r="AAD106" s="302"/>
      <c r="AAE106" s="302"/>
      <c r="AAF106" s="302"/>
      <c r="AAG106" s="302"/>
      <c r="AAH106" s="302"/>
      <c r="AAI106" s="302"/>
      <c r="AAJ106" s="302"/>
      <c r="AAK106" s="302"/>
      <c r="AAL106" s="302"/>
      <c r="AAM106" s="302"/>
      <c r="AAN106" s="302"/>
      <c r="AAO106" s="302"/>
      <c r="AAP106" s="302"/>
      <c r="AAQ106" s="302"/>
      <c r="AAR106" s="302"/>
      <c r="AAS106" s="302"/>
      <c r="AAT106" s="302"/>
      <c r="AAU106" s="302"/>
      <c r="AAV106" s="302"/>
      <c r="AAW106" s="302"/>
      <c r="AAX106" s="302"/>
      <c r="AAY106" s="302"/>
      <c r="AAZ106" s="302"/>
      <c r="ABA106" s="302"/>
      <c r="ABB106" s="302"/>
      <c r="ABC106" s="302"/>
      <c r="ABD106" s="302"/>
      <c r="ABE106" s="302"/>
      <c r="ABF106" s="302"/>
      <c r="ABG106" s="302"/>
      <c r="ABH106" s="302"/>
      <c r="ABI106" s="302"/>
      <c r="ABJ106" s="302"/>
      <c r="ABK106" s="302"/>
      <c r="ABL106" s="302"/>
      <c r="ABM106" s="302"/>
      <c r="ABN106" s="302"/>
      <c r="ABO106" s="302"/>
      <c r="ABP106" s="302"/>
      <c r="ABQ106" s="302"/>
      <c r="ABR106" s="302"/>
      <c r="ABS106" s="302"/>
      <c r="ABT106" s="302"/>
      <c r="ABU106" s="302"/>
      <c r="ABV106" s="302"/>
      <c r="ABW106" s="302"/>
      <c r="ABX106" s="302"/>
      <c r="ABY106" s="302"/>
      <c r="ABZ106" s="302"/>
      <c r="ACA106" s="302"/>
      <c r="ACB106" s="302"/>
      <c r="ACC106" s="302"/>
      <c r="ACD106" s="302"/>
      <c r="ACE106" s="302"/>
      <c r="ACF106" s="302"/>
      <c r="ACG106" s="302"/>
      <c r="ACH106" s="302"/>
      <c r="ACI106" s="302"/>
      <c r="ACJ106" s="302"/>
      <c r="ACK106" s="302"/>
      <c r="ACL106" s="302"/>
      <c r="ACM106" s="302"/>
      <c r="ACN106" s="302"/>
      <c r="ACO106" s="302"/>
      <c r="ACP106" s="302"/>
      <c r="ACQ106" s="302"/>
      <c r="ACR106" s="302"/>
      <c r="ACS106" s="302"/>
      <c r="ACT106" s="302"/>
      <c r="ACU106" s="302"/>
      <c r="ACV106" s="302"/>
      <c r="ACW106" s="302"/>
      <c r="ACX106" s="302"/>
      <c r="ACY106" s="302"/>
      <c r="ACZ106" s="302"/>
      <c r="ADA106" s="302"/>
      <c r="ADB106" s="302"/>
      <c r="ADC106" s="302"/>
      <c r="ADD106" s="302"/>
      <c r="ADE106" s="302"/>
      <c r="ADF106" s="302"/>
      <c r="ADG106" s="302"/>
      <c r="ADH106" s="302"/>
      <c r="ADI106" s="302"/>
      <c r="ADJ106" s="302"/>
      <c r="ADK106" s="302"/>
      <c r="ADL106" s="302"/>
      <c r="ADM106" s="302"/>
      <c r="ADN106" s="302"/>
      <c r="ADO106" s="302"/>
      <c r="ADP106" s="302"/>
      <c r="ADQ106" s="302"/>
      <c r="ADR106" s="302"/>
      <c r="ADS106" s="302"/>
      <c r="ADT106" s="302"/>
      <c r="ADU106" s="302"/>
      <c r="ADV106" s="302"/>
      <c r="ADW106" s="302"/>
      <c r="ADX106" s="302"/>
      <c r="ADY106" s="302"/>
      <c r="ADZ106" s="302"/>
      <c r="AEA106" s="302"/>
      <c r="AEB106" s="302"/>
      <c r="AEC106" s="302"/>
      <c r="AED106" s="302"/>
      <c r="AEE106" s="302"/>
      <c r="AEF106" s="302"/>
      <c r="AEG106" s="302"/>
      <c r="AEH106" s="302"/>
      <c r="AEI106" s="302"/>
      <c r="AEJ106" s="302"/>
      <c r="AEK106" s="302"/>
      <c r="AEL106" s="302"/>
      <c r="AEM106" s="302"/>
      <c r="AEN106" s="302"/>
      <c r="AEO106" s="302"/>
      <c r="AEP106" s="302"/>
      <c r="AEQ106" s="302"/>
      <c r="AER106" s="302"/>
      <c r="AES106" s="302"/>
      <c r="AET106" s="302"/>
      <c r="AEU106" s="302"/>
      <c r="AEV106" s="302"/>
      <c r="AEW106" s="302"/>
      <c r="AEX106" s="302"/>
      <c r="AEY106" s="302"/>
      <c r="AEZ106" s="302"/>
      <c r="AFA106" s="302"/>
      <c r="AFB106" s="302"/>
      <c r="AFC106" s="302"/>
      <c r="AFD106" s="302"/>
      <c r="AFE106" s="302"/>
      <c r="AFF106" s="302"/>
      <c r="AFG106" s="302"/>
      <c r="AFH106" s="302"/>
      <c r="AFI106" s="302"/>
      <c r="AFJ106" s="302"/>
      <c r="AFK106" s="302"/>
      <c r="AFL106" s="302"/>
      <c r="AFM106" s="302"/>
      <c r="AFN106" s="302"/>
      <c r="AFO106" s="302"/>
      <c r="AFP106" s="302"/>
      <c r="AFQ106" s="302"/>
      <c r="AFR106" s="302"/>
      <c r="AFS106" s="302"/>
      <c r="AFT106" s="302"/>
      <c r="AFU106" s="302"/>
      <c r="AFV106" s="302"/>
      <c r="AFW106" s="302"/>
      <c r="AFX106" s="302"/>
      <c r="AFY106" s="302"/>
      <c r="AFZ106" s="302"/>
      <c r="AGA106" s="302"/>
      <c r="AGB106" s="302"/>
      <c r="AGC106" s="302"/>
      <c r="AGD106" s="302"/>
      <c r="AGE106" s="302"/>
      <c r="AGF106" s="302"/>
      <c r="AGG106" s="302"/>
      <c r="AGH106" s="302"/>
      <c r="AGI106" s="302"/>
      <c r="AGJ106" s="302"/>
      <c r="AGK106" s="302"/>
      <c r="AGL106" s="302"/>
      <c r="AGM106" s="302"/>
      <c r="AGN106" s="302"/>
      <c r="AGO106" s="302"/>
      <c r="AGP106" s="302"/>
      <c r="AGQ106" s="302"/>
      <c r="AGR106" s="302"/>
      <c r="AGS106" s="302"/>
      <c r="AGT106" s="302"/>
      <c r="AGU106" s="302"/>
      <c r="AGV106" s="302"/>
      <c r="AGW106" s="302"/>
      <c r="AGX106" s="302"/>
      <c r="AGY106" s="302"/>
      <c r="AGZ106" s="302"/>
      <c r="AHA106" s="302"/>
      <c r="AHB106" s="302"/>
      <c r="AHC106" s="302"/>
      <c r="AHD106" s="302"/>
      <c r="AHE106" s="302"/>
      <c r="AHF106" s="302"/>
      <c r="AHG106" s="302"/>
      <c r="AHH106" s="302"/>
      <c r="AHI106" s="302"/>
      <c r="AHJ106" s="302"/>
      <c r="AHK106" s="302"/>
      <c r="AHL106" s="302"/>
      <c r="AHM106" s="302"/>
      <c r="AHN106" s="302"/>
      <c r="AHO106" s="302"/>
      <c r="AHP106" s="302"/>
      <c r="AHQ106" s="302"/>
      <c r="AHR106" s="302"/>
      <c r="AHS106" s="302"/>
      <c r="AHT106" s="302"/>
      <c r="AHU106" s="302"/>
      <c r="AHV106" s="302"/>
      <c r="AHW106" s="302"/>
      <c r="AHX106" s="302"/>
      <c r="AHY106" s="302"/>
      <c r="AHZ106" s="302"/>
      <c r="AIA106" s="302"/>
      <c r="AIB106" s="302"/>
      <c r="AIC106" s="302"/>
      <c r="AID106" s="302"/>
      <c r="AIE106" s="302"/>
      <c r="AIF106" s="302"/>
      <c r="AIG106" s="302"/>
      <c r="AIH106" s="302"/>
      <c r="AII106" s="302"/>
      <c r="AIJ106" s="302"/>
      <c r="AIK106" s="302"/>
      <c r="AIL106" s="302"/>
      <c r="AIM106" s="302"/>
      <c r="AIN106" s="302"/>
      <c r="AIO106" s="302"/>
      <c r="AIP106" s="302"/>
      <c r="AIQ106" s="302"/>
      <c r="AIR106" s="302"/>
      <c r="AIS106" s="302"/>
      <c r="AIT106" s="302"/>
      <c r="AIU106" s="302"/>
      <c r="AIV106" s="302"/>
      <c r="AIW106" s="302"/>
      <c r="AIX106" s="302"/>
      <c r="AIY106" s="302"/>
      <c r="AIZ106" s="302"/>
    </row>
    <row r="107" spans="1:936" s="303" customFormat="1" ht="90.75" customHeight="1" outlineLevel="1" thickBot="1" x14ac:dyDescent="0.25">
      <c r="A107" s="72">
        <v>68</v>
      </c>
      <c r="B107" s="315"/>
      <c r="C107" s="315"/>
      <c r="D107" s="112"/>
      <c r="E107" s="111"/>
      <c r="F107" s="111"/>
      <c r="G107" s="111"/>
      <c r="H107" s="111"/>
      <c r="I107" s="111"/>
      <c r="J107" s="111"/>
      <c r="K107" s="163" t="s">
        <v>390</v>
      </c>
      <c r="L107" s="73" t="s">
        <v>206</v>
      </c>
      <c r="M107" s="186" t="s">
        <v>3</v>
      </c>
      <c r="N107" s="74">
        <v>5000000000</v>
      </c>
      <c r="O107" s="75">
        <v>5000000000</v>
      </c>
      <c r="P107" s="76">
        <v>2.7E-2</v>
      </c>
      <c r="Q107" s="75"/>
      <c r="R107" s="75">
        <f>34209157.5+76580313.4</f>
        <v>110789470.90000001</v>
      </c>
      <c r="S107" s="77">
        <f t="shared" si="7"/>
        <v>5000000000</v>
      </c>
      <c r="T107" s="190" t="s">
        <v>82</v>
      </c>
      <c r="U107" s="301"/>
      <c r="V107" s="302"/>
      <c r="W107" s="302"/>
      <c r="X107" s="302"/>
      <c r="Y107" s="302"/>
      <c r="Z107" s="302"/>
      <c r="AA107" s="302"/>
      <c r="AB107" s="302"/>
      <c r="AC107" s="302"/>
      <c r="AD107" s="302"/>
      <c r="AE107" s="302"/>
      <c r="AF107" s="302"/>
      <c r="AG107" s="302"/>
      <c r="AH107" s="302"/>
      <c r="AI107" s="302"/>
      <c r="AJ107" s="302"/>
      <c r="AK107" s="302"/>
      <c r="AL107" s="302"/>
      <c r="AM107" s="302"/>
      <c r="AN107" s="302"/>
      <c r="AO107" s="302"/>
      <c r="AP107" s="302"/>
      <c r="AQ107" s="302"/>
      <c r="AR107" s="302"/>
      <c r="AS107" s="302"/>
      <c r="AT107" s="302"/>
      <c r="AU107" s="302"/>
      <c r="AV107" s="302"/>
      <c r="AW107" s="302"/>
      <c r="AX107" s="302"/>
      <c r="AY107" s="302"/>
      <c r="AZ107" s="302"/>
      <c r="BA107" s="302"/>
      <c r="BB107" s="302"/>
      <c r="BC107" s="302"/>
      <c r="BD107" s="302"/>
      <c r="BE107" s="302"/>
      <c r="BF107" s="302"/>
      <c r="BG107" s="302"/>
      <c r="BH107" s="302"/>
      <c r="BI107" s="302"/>
      <c r="BJ107" s="302"/>
      <c r="BK107" s="302"/>
      <c r="BL107" s="302"/>
      <c r="BM107" s="302"/>
      <c r="BN107" s="302"/>
      <c r="BO107" s="302"/>
      <c r="BP107" s="302"/>
      <c r="BQ107" s="302"/>
      <c r="BR107" s="302"/>
      <c r="BS107" s="302"/>
      <c r="BT107" s="302"/>
      <c r="BU107" s="302"/>
      <c r="BV107" s="302"/>
      <c r="BW107" s="302"/>
      <c r="BX107" s="302"/>
      <c r="BY107" s="302"/>
      <c r="BZ107" s="302"/>
      <c r="CA107" s="302"/>
      <c r="CB107" s="302"/>
      <c r="CC107" s="302"/>
      <c r="CD107" s="302"/>
      <c r="CE107" s="302"/>
      <c r="CF107" s="302"/>
      <c r="CG107" s="302"/>
      <c r="CH107" s="302"/>
      <c r="CI107" s="302"/>
      <c r="CJ107" s="302"/>
      <c r="CK107" s="302"/>
      <c r="CL107" s="302"/>
      <c r="CM107" s="302"/>
      <c r="CN107" s="302"/>
      <c r="CO107" s="302"/>
      <c r="CP107" s="302"/>
      <c r="CQ107" s="302"/>
      <c r="CR107" s="302"/>
      <c r="CS107" s="302"/>
      <c r="CT107" s="302"/>
      <c r="CU107" s="302"/>
      <c r="CV107" s="302"/>
      <c r="CW107" s="302"/>
      <c r="CX107" s="302"/>
      <c r="CY107" s="302"/>
      <c r="CZ107" s="302"/>
      <c r="DA107" s="302"/>
      <c r="DB107" s="302"/>
      <c r="DC107" s="302"/>
      <c r="DD107" s="302"/>
      <c r="DE107" s="302"/>
      <c r="DF107" s="302"/>
      <c r="DG107" s="302"/>
      <c r="DH107" s="302"/>
      <c r="DI107" s="302"/>
      <c r="DJ107" s="302"/>
      <c r="DK107" s="302"/>
      <c r="DL107" s="302"/>
      <c r="DM107" s="302"/>
      <c r="DN107" s="302"/>
      <c r="DO107" s="302"/>
      <c r="DP107" s="302"/>
      <c r="DQ107" s="302"/>
      <c r="DR107" s="302"/>
      <c r="DS107" s="302"/>
      <c r="DT107" s="302"/>
      <c r="DU107" s="302"/>
      <c r="DV107" s="302"/>
      <c r="DW107" s="302"/>
      <c r="DX107" s="302"/>
      <c r="DY107" s="302"/>
      <c r="DZ107" s="302"/>
      <c r="EA107" s="302"/>
      <c r="EB107" s="302"/>
      <c r="EC107" s="302"/>
      <c r="ED107" s="302"/>
      <c r="EE107" s="302"/>
      <c r="EF107" s="302"/>
      <c r="EG107" s="302"/>
      <c r="EH107" s="302"/>
      <c r="EI107" s="302"/>
      <c r="EJ107" s="302"/>
      <c r="EK107" s="302"/>
      <c r="EL107" s="302"/>
      <c r="EM107" s="302"/>
      <c r="EN107" s="302"/>
      <c r="EO107" s="302"/>
      <c r="EP107" s="302"/>
      <c r="EQ107" s="302"/>
      <c r="ER107" s="302"/>
      <c r="ES107" s="302"/>
      <c r="ET107" s="302"/>
      <c r="EU107" s="302"/>
      <c r="EV107" s="302"/>
      <c r="EW107" s="302"/>
      <c r="EX107" s="302"/>
      <c r="EY107" s="302"/>
      <c r="EZ107" s="302"/>
      <c r="FA107" s="302"/>
      <c r="FB107" s="302"/>
      <c r="FC107" s="302"/>
      <c r="FD107" s="302"/>
      <c r="FE107" s="302"/>
      <c r="FF107" s="302"/>
      <c r="FG107" s="302"/>
      <c r="FH107" s="302"/>
      <c r="FI107" s="302"/>
      <c r="FJ107" s="302"/>
      <c r="FK107" s="302"/>
      <c r="FL107" s="302"/>
      <c r="FM107" s="302"/>
      <c r="FN107" s="302"/>
      <c r="FO107" s="302"/>
      <c r="FP107" s="302"/>
      <c r="FQ107" s="302"/>
      <c r="FR107" s="302"/>
      <c r="FS107" s="302"/>
      <c r="FT107" s="302"/>
      <c r="FU107" s="302"/>
      <c r="FV107" s="302"/>
      <c r="FW107" s="302"/>
      <c r="FX107" s="302"/>
      <c r="FY107" s="302"/>
      <c r="FZ107" s="302"/>
      <c r="GA107" s="302"/>
      <c r="GB107" s="302"/>
      <c r="GC107" s="302"/>
      <c r="GD107" s="302"/>
      <c r="GE107" s="302"/>
      <c r="GF107" s="302"/>
      <c r="GG107" s="302"/>
      <c r="GH107" s="302"/>
      <c r="GI107" s="302"/>
      <c r="GJ107" s="302"/>
      <c r="GK107" s="302"/>
      <c r="GL107" s="302"/>
      <c r="GM107" s="302"/>
      <c r="GN107" s="302"/>
      <c r="GO107" s="302"/>
      <c r="GP107" s="302"/>
      <c r="GQ107" s="302"/>
      <c r="GR107" s="302"/>
      <c r="GS107" s="302"/>
      <c r="GT107" s="302"/>
      <c r="GU107" s="302"/>
      <c r="GV107" s="302"/>
      <c r="GW107" s="302"/>
      <c r="GX107" s="302"/>
      <c r="GY107" s="302"/>
      <c r="GZ107" s="302"/>
      <c r="HA107" s="302"/>
      <c r="HB107" s="302"/>
      <c r="HC107" s="302"/>
      <c r="HD107" s="302"/>
      <c r="HE107" s="302"/>
      <c r="HF107" s="302"/>
      <c r="HG107" s="302"/>
      <c r="HH107" s="302"/>
      <c r="HI107" s="302"/>
      <c r="HJ107" s="302"/>
      <c r="HK107" s="302"/>
      <c r="HL107" s="302"/>
      <c r="HM107" s="302"/>
      <c r="HN107" s="302"/>
      <c r="HO107" s="302"/>
      <c r="HP107" s="302"/>
      <c r="HQ107" s="302"/>
      <c r="HR107" s="302"/>
      <c r="HS107" s="302"/>
      <c r="HT107" s="302"/>
      <c r="HU107" s="302"/>
      <c r="HV107" s="302"/>
      <c r="HW107" s="302"/>
      <c r="HX107" s="302"/>
      <c r="HY107" s="302"/>
      <c r="HZ107" s="302"/>
      <c r="IA107" s="302"/>
      <c r="IB107" s="302"/>
      <c r="IC107" s="302"/>
      <c r="ID107" s="302"/>
      <c r="IE107" s="302"/>
      <c r="IF107" s="302"/>
      <c r="IG107" s="302"/>
      <c r="IH107" s="302"/>
      <c r="II107" s="302"/>
      <c r="IJ107" s="302"/>
      <c r="IK107" s="302"/>
      <c r="IL107" s="302"/>
      <c r="IM107" s="302"/>
      <c r="IN107" s="302"/>
      <c r="IO107" s="302"/>
      <c r="IP107" s="302"/>
      <c r="IQ107" s="302"/>
      <c r="IR107" s="302"/>
      <c r="IS107" s="302"/>
      <c r="IT107" s="302"/>
      <c r="IU107" s="302"/>
      <c r="IV107" s="302"/>
      <c r="IW107" s="302"/>
      <c r="IX107" s="302"/>
      <c r="IY107" s="302"/>
      <c r="IZ107" s="302"/>
      <c r="JA107" s="302"/>
      <c r="JB107" s="302"/>
      <c r="JC107" s="302"/>
      <c r="JD107" s="302"/>
      <c r="JE107" s="302"/>
      <c r="JF107" s="302"/>
      <c r="JG107" s="302"/>
      <c r="JH107" s="302"/>
      <c r="JI107" s="302"/>
      <c r="JJ107" s="302"/>
      <c r="JK107" s="302"/>
      <c r="JL107" s="302"/>
      <c r="JM107" s="302"/>
      <c r="JN107" s="302"/>
      <c r="JO107" s="302"/>
      <c r="JP107" s="302"/>
      <c r="JQ107" s="302"/>
      <c r="JR107" s="302"/>
      <c r="JS107" s="302"/>
      <c r="JT107" s="302"/>
      <c r="JU107" s="302"/>
      <c r="JV107" s="302"/>
      <c r="JW107" s="302"/>
      <c r="JX107" s="302"/>
      <c r="JY107" s="302"/>
      <c r="JZ107" s="302"/>
      <c r="KA107" s="302"/>
      <c r="KB107" s="302"/>
      <c r="KC107" s="302"/>
      <c r="KD107" s="302"/>
      <c r="KE107" s="302"/>
      <c r="KF107" s="302"/>
      <c r="KG107" s="302"/>
      <c r="KH107" s="302"/>
      <c r="KI107" s="302"/>
      <c r="KJ107" s="302"/>
      <c r="KK107" s="302"/>
      <c r="KL107" s="302"/>
      <c r="KM107" s="302"/>
      <c r="KN107" s="302"/>
      <c r="KO107" s="302"/>
      <c r="KP107" s="302"/>
      <c r="KQ107" s="302"/>
      <c r="KR107" s="302"/>
      <c r="KS107" s="302"/>
      <c r="KT107" s="302"/>
      <c r="KU107" s="302"/>
      <c r="KV107" s="302"/>
      <c r="KW107" s="302"/>
      <c r="KX107" s="302"/>
      <c r="KY107" s="302"/>
      <c r="KZ107" s="302"/>
      <c r="LA107" s="302"/>
      <c r="LB107" s="302"/>
      <c r="LC107" s="302"/>
      <c r="LD107" s="302"/>
      <c r="LE107" s="302"/>
      <c r="LF107" s="302"/>
      <c r="LG107" s="302"/>
      <c r="LH107" s="302"/>
      <c r="LI107" s="302"/>
      <c r="LJ107" s="302"/>
      <c r="LK107" s="302"/>
      <c r="LL107" s="302"/>
      <c r="LM107" s="302"/>
      <c r="LN107" s="302"/>
      <c r="LO107" s="302"/>
      <c r="LP107" s="302"/>
      <c r="LQ107" s="302"/>
      <c r="LR107" s="302"/>
      <c r="LS107" s="302"/>
      <c r="LT107" s="302"/>
      <c r="LU107" s="302"/>
      <c r="LV107" s="302"/>
      <c r="LW107" s="302"/>
      <c r="LX107" s="302"/>
      <c r="LY107" s="302"/>
      <c r="LZ107" s="302"/>
      <c r="MA107" s="302"/>
      <c r="MB107" s="302"/>
      <c r="MC107" s="302"/>
      <c r="MD107" s="302"/>
      <c r="ME107" s="302"/>
      <c r="MF107" s="302"/>
      <c r="MG107" s="302"/>
      <c r="MH107" s="302"/>
      <c r="MI107" s="302"/>
      <c r="MJ107" s="302"/>
      <c r="MK107" s="302"/>
      <c r="ML107" s="302"/>
      <c r="MM107" s="302"/>
      <c r="MN107" s="302"/>
      <c r="MO107" s="302"/>
      <c r="MP107" s="302"/>
      <c r="MQ107" s="302"/>
      <c r="MR107" s="302"/>
      <c r="MS107" s="302"/>
      <c r="MT107" s="302"/>
      <c r="MU107" s="302"/>
      <c r="MV107" s="302"/>
      <c r="MW107" s="302"/>
      <c r="MX107" s="302"/>
      <c r="MY107" s="302"/>
      <c r="MZ107" s="302"/>
      <c r="NA107" s="302"/>
      <c r="NB107" s="302"/>
      <c r="NC107" s="302"/>
      <c r="ND107" s="302"/>
      <c r="NE107" s="302"/>
      <c r="NF107" s="302"/>
      <c r="NG107" s="302"/>
      <c r="NH107" s="302"/>
      <c r="NI107" s="302"/>
      <c r="NJ107" s="302"/>
      <c r="NK107" s="302"/>
      <c r="NL107" s="302"/>
      <c r="NM107" s="302"/>
      <c r="NN107" s="302"/>
      <c r="NO107" s="302"/>
      <c r="NP107" s="302"/>
      <c r="NQ107" s="302"/>
      <c r="NR107" s="302"/>
      <c r="NS107" s="302"/>
      <c r="NT107" s="302"/>
      <c r="NU107" s="302"/>
      <c r="NV107" s="302"/>
      <c r="NW107" s="302"/>
      <c r="NX107" s="302"/>
      <c r="NY107" s="302"/>
      <c r="NZ107" s="302"/>
      <c r="OA107" s="302"/>
      <c r="OB107" s="302"/>
      <c r="OC107" s="302"/>
      <c r="OD107" s="302"/>
      <c r="OE107" s="302"/>
      <c r="OF107" s="302"/>
      <c r="OG107" s="302"/>
      <c r="OH107" s="302"/>
      <c r="OI107" s="302"/>
      <c r="OJ107" s="302"/>
      <c r="OK107" s="302"/>
      <c r="OL107" s="302"/>
      <c r="OM107" s="302"/>
      <c r="ON107" s="302"/>
      <c r="OO107" s="302"/>
      <c r="OP107" s="302"/>
      <c r="OQ107" s="302"/>
      <c r="OR107" s="302"/>
      <c r="OS107" s="302"/>
      <c r="OT107" s="302"/>
      <c r="OU107" s="302"/>
      <c r="OV107" s="302"/>
      <c r="OW107" s="302"/>
      <c r="OX107" s="302"/>
      <c r="OY107" s="302"/>
      <c r="OZ107" s="302"/>
      <c r="PA107" s="302"/>
      <c r="PB107" s="302"/>
      <c r="PC107" s="302"/>
      <c r="PD107" s="302"/>
      <c r="PE107" s="302"/>
      <c r="PF107" s="302"/>
      <c r="PG107" s="302"/>
      <c r="PH107" s="302"/>
      <c r="PI107" s="302"/>
      <c r="PJ107" s="302"/>
      <c r="PK107" s="302"/>
      <c r="PL107" s="302"/>
      <c r="PM107" s="302"/>
      <c r="PN107" s="302"/>
      <c r="PO107" s="302"/>
      <c r="PP107" s="302"/>
      <c r="PQ107" s="302"/>
      <c r="PR107" s="302"/>
      <c r="PS107" s="302"/>
      <c r="PT107" s="302"/>
      <c r="PU107" s="302"/>
      <c r="PV107" s="302"/>
      <c r="PW107" s="302"/>
      <c r="PX107" s="302"/>
      <c r="PY107" s="302"/>
      <c r="PZ107" s="302"/>
      <c r="QA107" s="302"/>
      <c r="QB107" s="302"/>
      <c r="QC107" s="302"/>
      <c r="QD107" s="302"/>
      <c r="QE107" s="302"/>
      <c r="QF107" s="302"/>
      <c r="QG107" s="302"/>
      <c r="QH107" s="302"/>
      <c r="QI107" s="302"/>
      <c r="QJ107" s="302"/>
      <c r="QK107" s="302"/>
      <c r="QL107" s="302"/>
      <c r="QM107" s="302"/>
      <c r="QN107" s="302"/>
      <c r="QO107" s="302"/>
      <c r="QP107" s="302"/>
      <c r="QQ107" s="302"/>
      <c r="QR107" s="302"/>
      <c r="QS107" s="302"/>
      <c r="QT107" s="302"/>
      <c r="QU107" s="302"/>
      <c r="QV107" s="302"/>
      <c r="QW107" s="302"/>
      <c r="QX107" s="302"/>
      <c r="QY107" s="302"/>
      <c r="QZ107" s="302"/>
      <c r="RA107" s="302"/>
      <c r="RB107" s="302"/>
      <c r="RC107" s="302"/>
      <c r="RD107" s="302"/>
      <c r="RE107" s="302"/>
      <c r="RF107" s="302"/>
      <c r="RG107" s="302"/>
      <c r="RH107" s="302"/>
      <c r="RI107" s="302"/>
      <c r="RJ107" s="302"/>
      <c r="RK107" s="302"/>
      <c r="RL107" s="302"/>
      <c r="RM107" s="302"/>
      <c r="RN107" s="302"/>
      <c r="RO107" s="302"/>
      <c r="RP107" s="302"/>
      <c r="RQ107" s="302"/>
      <c r="RR107" s="302"/>
      <c r="RS107" s="302"/>
      <c r="RT107" s="302"/>
      <c r="RU107" s="302"/>
      <c r="RV107" s="302"/>
      <c r="RW107" s="302"/>
      <c r="RX107" s="302"/>
      <c r="RY107" s="302"/>
      <c r="RZ107" s="302"/>
      <c r="SA107" s="302"/>
      <c r="SB107" s="302"/>
      <c r="SC107" s="302"/>
      <c r="SD107" s="302"/>
      <c r="SE107" s="302"/>
      <c r="SF107" s="302"/>
      <c r="SG107" s="302"/>
      <c r="SH107" s="302"/>
      <c r="SI107" s="302"/>
      <c r="SJ107" s="302"/>
      <c r="SK107" s="302"/>
      <c r="SL107" s="302"/>
      <c r="SM107" s="302"/>
      <c r="SN107" s="302"/>
      <c r="SO107" s="302"/>
      <c r="SP107" s="302"/>
      <c r="SQ107" s="302"/>
      <c r="SR107" s="302"/>
      <c r="SS107" s="302"/>
      <c r="ST107" s="302"/>
      <c r="SU107" s="302"/>
      <c r="SV107" s="302"/>
      <c r="SW107" s="302"/>
      <c r="SX107" s="302"/>
      <c r="SY107" s="302"/>
      <c r="SZ107" s="302"/>
      <c r="TA107" s="302"/>
      <c r="TB107" s="302"/>
      <c r="TC107" s="302"/>
      <c r="TD107" s="302"/>
      <c r="TE107" s="302"/>
      <c r="TF107" s="302"/>
      <c r="TG107" s="302"/>
      <c r="TH107" s="302"/>
      <c r="TI107" s="302"/>
      <c r="TJ107" s="302"/>
      <c r="TK107" s="302"/>
      <c r="TL107" s="302"/>
      <c r="TM107" s="302"/>
      <c r="TN107" s="302"/>
      <c r="TO107" s="302"/>
      <c r="TP107" s="302"/>
      <c r="TQ107" s="302"/>
      <c r="TR107" s="302"/>
      <c r="TS107" s="302"/>
      <c r="TT107" s="302"/>
      <c r="TU107" s="302"/>
      <c r="TV107" s="302"/>
      <c r="TW107" s="302"/>
      <c r="TX107" s="302"/>
      <c r="TY107" s="302"/>
      <c r="TZ107" s="302"/>
      <c r="UA107" s="302"/>
      <c r="UB107" s="302"/>
      <c r="UC107" s="302"/>
      <c r="UD107" s="302"/>
      <c r="UE107" s="302"/>
      <c r="UF107" s="302"/>
      <c r="UG107" s="302"/>
      <c r="UH107" s="302"/>
      <c r="UI107" s="302"/>
      <c r="UJ107" s="302"/>
      <c r="UK107" s="302"/>
      <c r="UL107" s="302"/>
      <c r="UM107" s="302"/>
      <c r="UN107" s="302"/>
      <c r="UO107" s="302"/>
      <c r="UP107" s="302"/>
      <c r="UQ107" s="302"/>
      <c r="UR107" s="302"/>
      <c r="US107" s="302"/>
      <c r="UT107" s="302"/>
      <c r="UU107" s="302"/>
      <c r="UV107" s="302"/>
      <c r="UW107" s="302"/>
      <c r="UX107" s="302"/>
      <c r="UY107" s="302"/>
      <c r="UZ107" s="302"/>
      <c r="VA107" s="302"/>
      <c r="VB107" s="302"/>
      <c r="VC107" s="302"/>
      <c r="VD107" s="302"/>
      <c r="VE107" s="302"/>
      <c r="VF107" s="302"/>
      <c r="VG107" s="302"/>
      <c r="VH107" s="302"/>
      <c r="VI107" s="302"/>
      <c r="VJ107" s="302"/>
      <c r="VK107" s="302"/>
      <c r="VL107" s="302"/>
      <c r="VM107" s="302"/>
      <c r="VN107" s="302"/>
      <c r="VO107" s="302"/>
      <c r="VP107" s="302"/>
      <c r="VQ107" s="302"/>
      <c r="VR107" s="302"/>
      <c r="VS107" s="302"/>
      <c r="VT107" s="302"/>
      <c r="VU107" s="302"/>
      <c r="VV107" s="302"/>
      <c r="VW107" s="302"/>
      <c r="VX107" s="302"/>
      <c r="VY107" s="302"/>
      <c r="VZ107" s="302"/>
      <c r="WA107" s="302"/>
      <c r="WB107" s="302"/>
      <c r="WC107" s="302"/>
      <c r="WD107" s="302"/>
      <c r="WE107" s="302"/>
      <c r="WF107" s="302"/>
      <c r="WG107" s="302"/>
      <c r="WH107" s="302"/>
      <c r="WI107" s="302"/>
      <c r="WJ107" s="302"/>
      <c r="WK107" s="302"/>
      <c r="WL107" s="302"/>
      <c r="WM107" s="302"/>
      <c r="WN107" s="302"/>
      <c r="WO107" s="302"/>
      <c r="WP107" s="302"/>
      <c r="WQ107" s="302"/>
      <c r="WR107" s="302"/>
      <c r="WS107" s="302"/>
      <c r="WT107" s="302"/>
      <c r="WU107" s="302"/>
      <c r="WV107" s="302"/>
      <c r="WW107" s="302"/>
      <c r="WX107" s="302"/>
      <c r="WY107" s="302"/>
      <c r="WZ107" s="302"/>
      <c r="XA107" s="302"/>
      <c r="XB107" s="302"/>
      <c r="XC107" s="302"/>
      <c r="XD107" s="302"/>
      <c r="XE107" s="302"/>
      <c r="XF107" s="302"/>
      <c r="XG107" s="302"/>
      <c r="XH107" s="302"/>
      <c r="XI107" s="302"/>
      <c r="XJ107" s="302"/>
      <c r="XK107" s="302"/>
      <c r="XL107" s="302"/>
      <c r="XM107" s="302"/>
      <c r="XN107" s="302"/>
      <c r="XO107" s="302"/>
      <c r="XP107" s="302"/>
      <c r="XQ107" s="302"/>
      <c r="XR107" s="302"/>
      <c r="XS107" s="302"/>
      <c r="XT107" s="302"/>
      <c r="XU107" s="302"/>
      <c r="XV107" s="302"/>
      <c r="XW107" s="302"/>
      <c r="XX107" s="302"/>
      <c r="XY107" s="302"/>
      <c r="XZ107" s="302"/>
      <c r="YA107" s="302"/>
      <c r="YB107" s="302"/>
      <c r="YC107" s="302"/>
      <c r="YD107" s="302"/>
      <c r="YE107" s="302"/>
      <c r="YF107" s="302"/>
      <c r="YG107" s="302"/>
      <c r="YH107" s="302"/>
      <c r="YI107" s="302"/>
      <c r="YJ107" s="302"/>
      <c r="YK107" s="302"/>
      <c r="YL107" s="302"/>
      <c r="YM107" s="302"/>
      <c r="YN107" s="302"/>
      <c r="YO107" s="302"/>
      <c r="YP107" s="302"/>
      <c r="YQ107" s="302"/>
      <c r="YR107" s="302"/>
      <c r="YS107" s="302"/>
      <c r="YT107" s="302"/>
      <c r="YU107" s="302"/>
      <c r="YV107" s="302"/>
      <c r="YW107" s="302"/>
      <c r="YX107" s="302"/>
      <c r="YY107" s="302"/>
      <c r="YZ107" s="302"/>
      <c r="ZA107" s="302"/>
      <c r="ZB107" s="302"/>
      <c r="ZC107" s="302"/>
      <c r="ZD107" s="302"/>
      <c r="ZE107" s="302"/>
      <c r="ZF107" s="302"/>
      <c r="ZG107" s="302"/>
      <c r="ZH107" s="302"/>
      <c r="ZI107" s="302"/>
      <c r="ZJ107" s="302"/>
      <c r="ZK107" s="302"/>
      <c r="ZL107" s="302"/>
      <c r="ZM107" s="302"/>
      <c r="ZN107" s="302"/>
      <c r="ZO107" s="302"/>
      <c r="ZP107" s="302"/>
      <c r="ZQ107" s="302"/>
      <c r="ZR107" s="302"/>
      <c r="ZS107" s="302"/>
      <c r="ZT107" s="302"/>
      <c r="ZU107" s="302"/>
      <c r="ZV107" s="302"/>
      <c r="ZW107" s="302"/>
      <c r="ZX107" s="302"/>
      <c r="ZY107" s="302"/>
      <c r="ZZ107" s="302"/>
      <c r="AAA107" s="302"/>
      <c r="AAB107" s="302"/>
      <c r="AAC107" s="302"/>
      <c r="AAD107" s="302"/>
      <c r="AAE107" s="302"/>
      <c r="AAF107" s="302"/>
      <c r="AAG107" s="302"/>
      <c r="AAH107" s="302"/>
      <c r="AAI107" s="302"/>
      <c r="AAJ107" s="302"/>
      <c r="AAK107" s="302"/>
      <c r="AAL107" s="302"/>
      <c r="AAM107" s="302"/>
      <c r="AAN107" s="302"/>
      <c r="AAO107" s="302"/>
      <c r="AAP107" s="302"/>
      <c r="AAQ107" s="302"/>
      <c r="AAR107" s="302"/>
      <c r="AAS107" s="302"/>
      <c r="AAT107" s="302"/>
      <c r="AAU107" s="302"/>
      <c r="AAV107" s="302"/>
      <c r="AAW107" s="302"/>
      <c r="AAX107" s="302"/>
      <c r="AAY107" s="302"/>
      <c r="AAZ107" s="302"/>
      <c r="ABA107" s="302"/>
      <c r="ABB107" s="302"/>
      <c r="ABC107" s="302"/>
      <c r="ABD107" s="302"/>
      <c r="ABE107" s="302"/>
      <c r="ABF107" s="302"/>
      <c r="ABG107" s="302"/>
      <c r="ABH107" s="302"/>
      <c r="ABI107" s="302"/>
      <c r="ABJ107" s="302"/>
      <c r="ABK107" s="302"/>
      <c r="ABL107" s="302"/>
      <c r="ABM107" s="302"/>
      <c r="ABN107" s="302"/>
      <c r="ABO107" s="302"/>
      <c r="ABP107" s="302"/>
      <c r="ABQ107" s="302"/>
      <c r="ABR107" s="302"/>
      <c r="ABS107" s="302"/>
      <c r="ABT107" s="302"/>
      <c r="ABU107" s="302"/>
      <c r="ABV107" s="302"/>
      <c r="ABW107" s="302"/>
      <c r="ABX107" s="302"/>
      <c r="ABY107" s="302"/>
      <c r="ABZ107" s="302"/>
      <c r="ACA107" s="302"/>
      <c r="ACB107" s="302"/>
      <c r="ACC107" s="302"/>
      <c r="ACD107" s="302"/>
      <c r="ACE107" s="302"/>
      <c r="ACF107" s="302"/>
      <c r="ACG107" s="302"/>
      <c r="ACH107" s="302"/>
      <c r="ACI107" s="302"/>
      <c r="ACJ107" s="302"/>
      <c r="ACK107" s="302"/>
      <c r="ACL107" s="302"/>
      <c r="ACM107" s="302"/>
      <c r="ACN107" s="302"/>
      <c r="ACO107" s="302"/>
      <c r="ACP107" s="302"/>
      <c r="ACQ107" s="302"/>
      <c r="ACR107" s="302"/>
      <c r="ACS107" s="302"/>
      <c r="ACT107" s="302"/>
      <c r="ACU107" s="302"/>
      <c r="ACV107" s="302"/>
      <c r="ACW107" s="302"/>
      <c r="ACX107" s="302"/>
      <c r="ACY107" s="302"/>
      <c r="ACZ107" s="302"/>
      <c r="ADA107" s="302"/>
      <c r="ADB107" s="302"/>
      <c r="ADC107" s="302"/>
      <c r="ADD107" s="302"/>
      <c r="ADE107" s="302"/>
      <c r="ADF107" s="302"/>
      <c r="ADG107" s="302"/>
      <c r="ADH107" s="302"/>
      <c r="ADI107" s="302"/>
      <c r="ADJ107" s="302"/>
      <c r="ADK107" s="302"/>
      <c r="ADL107" s="302"/>
      <c r="ADM107" s="302"/>
      <c r="ADN107" s="302"/>
      <c r="ADO107" s="302"/>
      <c r="ADP107" s="302"/>
      <c r="ADQ107" s="302"/>
      <c r="ADR107" s="302"/>
      <c r="ADS107" s="302"/>
      <c r="ADT107" s="302"/>
      <c r="ADU107" s="302"/>
      <c r="ADV107" s="302"/>
      <c r="ADW107" s="302"/>
      <c r="ADX107" s="302"/>
      <c r="ADY107" s="302"/>
      <c r="ADZ107" s="302"/>
      <c r="AEA107" s="302"/>
      <c r="AEB107" s="302"/>
      <c r="AEC107" s="302"/>
      <c r="AED107" s="302"/>
      <c r="AEE107" s="302"/>
      <c r="AEF107" s="302"/>
      <c r="AEG107" s="302"/>
      <c r="AEH107" s="302"/>
      <c r="AEI107" s="302"/>
      <c r="AEJ107" s="302"/>
      <c r="AEK107" s="302"/>
      <c r="AEL107" s="302"/>
      <c r="AEM107" s="302"/>
      <c r="AEN107" s="302"/>
      <c r="AEO107" s="302"/>
      <c r="AEP107" s="302"/>
      <c r="AEQ107" s="302"/>
      <c r="AER107" s="302"/>
      <c r="AES107" s="302"/>
      <c r="AET107" s="302"/>
      <c r="AEU107" s="302"/>
      <c r="AEV107" s="302"/>
      <c r="AEW107" s="302"/>
      <c r="AEX107" s="302"/>
      <c r="AEY107" s="302"/>
      <c r="AEZ107" s="302"/>
      <c r="AFA107" s="302"/>
      <c r="AFB107" s="302"/>
      <c r="AFC107" s="302"/>
      <c r="AFD107" s="302"/>
      <c r="AFE107" s="302"/>
      <c r="AFF107" s="302"/>
      <c r="AFG107" s="302"/>
      <c r="AFH107" s="302"/>
      <c r="AFI107" s="302"/>
      <c r="AFJ107" s="302"/>
      <c r="AFK107" s="302"/>
      <c r="AFL107" s="302"/>
      <c r="AFM107" s="302"/>
      <c r="AFN107" s="302"/>
      <c r="AFO107" s="302"/>
      <c r="AFP107" s="302"/>
      <c r="AFQ107" s="302"/>
      <c r="AFR107" s="302"/>
      <c r="AFS107" s="302"/>
      <c r="AFT107" s="302"/>
      <c r="AFU107" s="302"/>
      <c r="AFV107" s="302"/>
      <c r="AFW107" s="302"/>
      <c r="AFX107" s="302"/>
      <c r="AFY107" s="302"/>
      <c r="AFZ107" s="302"/>
      <c r="AGA107" s="302"/>
      <c r="AGB107" s="302"/>
      <c r="AGC107" s="302"/>
      <c r="AGD107" s="302"/>
      <c r="AGE107" s="302"/>
      <c r="AGF107" s="302"/>
      <c r="AGG107" s="302"/>
      <c r="AGH107" s="302"/>
      <c r="AGI107" s="302"/>
      <c r="AGJ107" s="302"/>
      <c r="AGK107" s="302"/>
      <c r="AGL107" s="302"/>
      <c r="AGM107" s="302"/>
      <c r="AGN107" s="302"/>
      <c r="AGO107" s="302"/>
      <c r="AGP107" s="302"/>
      <c r="AGQ107" s="302"/>
      <c r="AGR107" s="302"/>
      <c r="AGS107" s="302"/>
      <c r="AGT107" s="302"/>
      <c r="AGU107" s="302"/>
      <c r="AGV107" s="302"/>
      <c r="AGW107" s="302"/>
      <c r="AGX107" s="302"/>
      <c r="AGY107" s="302"/>
      <c r="AGZ107" s="302"/>
      <c r="AHA107" s="302"/>
      <c r="AHB107" s="302"/>
      <c r="AHC107" s="302"/>
      <c r="AHD107" s="302"/>
      <c r="AHE107" s="302"/>
      <c r="AHF107" s="302"/>
      <c r="AHG107" s="302"/>
      <c r="AHH107" s="302"/>
      <c r="AHI107" s="302"/>
      <c r="AHJ107" s="302"/>
      <c r="AHK107" s="302"/>
      <c r="AHL107" s="302"/>
      <c r="AHM107" s="302"/>
      <c r="AHN107" s="302"/>
      <c r="AHO107" s="302"/>
      <c r="AHP107" s="302"/>
      <c r="AHQ107" s="302"/>
      <c r="AHR107" s="302"/>
      <c r="AHS107" s="302"/>
      <c r="AHT107" s="302"/>
      <c r="AHU107" s="302"/>
      <c r="AHV107" s="302"/>
      <c r="AHW107" s="302"/>
      <c r="AHX107" s="302"/>
      <c r="AHY107" s="302"/>
      <c r="AHZ107" s="302"/>
      <c r="AIA107" s="302"/>
      <c r="AIB107" s="302"/>
      <c r="AIC107" s="302"/>
      <c r="AID107" s="302"/>
      <c r="AIE107" s="302"/>
      <c r="AIF107" s="302"/>
      <c r="AIG107" s="302"/>
      <c r="AIH107" s="302"/>
      <c r="AII107" s="302"/>
      <c r="AIJ107" s="302"/>
      <c r="AIK107" s="302"/>
      <c r="AIL107" s="302"/>
      <c r="AIM107" s="302"/>
      <c r="AIN107" s="302"/>
      <c r="AIO107" s="302"/>
      <c r="AIP107" s="302"/>
      <c r="AIQ107" s="302"/>
      <c r="AIR107" s="302"/>
      <c r="AIS107" s="302"/>
      <c r="AIT107" s="302"/>
      <c r="AIU107" s="302"/>
      <c r="AIV107" s="302"/>
      <c r="AIW107" s="302"/>
      <c r="AIX107" s="302"/>
      <c r="AIY107" s="302"/>
      <c r="AIZ107" s="302"/>
    </row>
    <row r="108" spans="1:936" s="294" customFormat="1" ht="30" customHeight="1" x14ac:dyDescent="0.25">
      <c r="A108" s="198" t="s">
        <v>207</v>
      </c>
      <c r="B108" s="199"/>
      <c r="C108" s="199"/>
      <c r="D108" s="221" t="s">
        <v>35</v>
      </c>
      <c r="E108" s="222"/>
      <c r="F108" s="222"/>
      <c r="G108" s="222"/>
      <c r="H108" s="222"/>
      <c r="I108" s="222"/>
      <c r="J108" s="222"/>
      <c r="K108" s="222"/>
      <c r="L108" s="214"/>
      <c r="M108" s="54"/>
      <c r="N108" s="78">
        <f>SUMIF($M$102:$M$107,D108,$N$102:$N$107)</f>
        <v>0</v>
      </c>
      <c r="O108" s="78">
        <f>SUMIF($M$102:$M$107,D108,$O$102:$O$107)</f>
        <v>0</v>
      </c>
      <c r="P108" s="78"/>
      <c r="Q108" s="78">
        <f>SUMIF($M$102:$M$107,D108,$Q$102:$Q$107)</f>
        <v>0</v>
      </c>
      <c r="R108" s="78">
        <f>SUMIF($M$102:$M$107,D108,$R$102:$R$107)</f>
        <v>0</v>
      </c>
      <c r="S108" s="78">
        <f>SUMIF($M$102:$M$107,D108,$S$102:$S$107)</f>
        <v>0</v>
      </c>
      <c r="T108" s="115"/>
      <c r="U108" s="301"/>
      <c r="V108" s="302"/>
      <c r="W108" s="293"/>
      <c r="X108" s="293"/>
      <c r="Y108" s="293"/>
      <c r="Z108" s="293"/>
      <c r="AA108" s="293"/>
      <c r="AB108" s="293"/>
      <c r="AC108" s="293"/>
      <c r="AD108" s="293"/>
      <c r="AE108" s="293"/>
      <c r="AF108" s="293"/>
      <c r="AG108" s="293"/>
      <c r="AH108" s="293"/>
      <c r="AI108" s="293"/>
      <c r="AJ108" s="293"/>
      <c r="AK108" s="293"/>
      <c r="AL108" s="293"/>
      <c r="AM108" s="293"/>
      <c r="AN108" s="293"/>
      <c r="AO108" s="293"/>
      <c r="AP108" s="293"/>
      <c r="AQ108" s="293"/>
      <c r="AR108" s="293"/>
      <c r="AS108" s="293"/>
      <c r="AT108" s="293"/>
      <c r="AU108" s="293"/>
      <c r="AV108" s="293"/>
      <c r="AW108" s="293"/>
      <c r="AX108" s="293"/>
      <c r="AY108" s="293"/>
      <c r="AZ108" s="293"/>
      <c r="BA108" s="293"/>
      <c r="BB108" s="293"/>
      <c r="BC108" s="293"/>
      <c r="BD108" s="293"/>
      <c r="BE108" s="293"/>
      <c r="BF108" s="293"/>
      <c r="BG108" s="293"/>
      <c r="BH108" s="293"/>
      <c r="BI108" s="293"/>
      <c r="BJ108" s="293"/>
      <c r="BK108" s="293"/>
      <c r="BL108" s="293"/>
      <c r="BM108" s="293"/>
      <c r="BN108" s="293"/>
      <c r="BO108" s="293"/>
      <c r="BP108" s="293"/>
      <c r="BQ108" s="293"/>
      <c r="BR108" s="293"/>
      <c r="BS108" s="293"/>
      <c r="BT108" s="293"/>
      <c r="BU108" s="293"/>
      <c r="BV108" s="293"/>
      <c r="BW108" s="293"/>
      <c r="BX108" s="293"/>
      <c r="BY108" s="293"/>
      <c r="BZ108" s="293"/>
      <c r="CA108" s="293"/>
      <c r="CB108" s="293"/>
      <c r="CC108" s="293"/>
      <c r="CD108" s="293"/>
      <c r="CE108" s="293"/>
      <c r="CF108" s="293"/>
      <c r="CG108" s="293"/>
      <c r="CH108" s="293"/>
      <c r="CI108" s="293"/>
      <c r="CJ108" s="293"/>
      <c r="CK108" s="293"/>
      <c r="CL108" s="293"/>
      <c r="CM108" s="293"/>
      <c r="CN108" s="293"/>
      <c r="CO108" s="293"/>
      <c r="CP108" s="293"/>
      <c r="CQ108" s="293"/>
      <c r="CR108" s="293"/>
      <c r="CS108" s="293"/>
      <c r="CT108" s="293"/>
      <c r="CU108" s="293"/>
      <c r="CV108" s="293"/>
      <c r="CW108" s="293"/>
      <c r="CX108" s="293"/>
      <c r="CY108" s="293"/>
      <c r="CZ108" s="293"/>
      <c r="DA108" s="293"/>
      <c r="DB108" s="293"/>
      <c r="DC108" s="293"/>
      <c r="DD108" s="293"/>
      <c r="DE108" s="293"/>
      <c r="DF108" s="293"/>
      <c r="DG108" s="293"/>
      <c r="DH108" s="293"/>
      <c r="DI108" s="293"/>
      <c r="DJ108" s="293"/>
      <c r="DK108" s="293"/>
      <c r="DL108" s="293"/>
      <c r="DM108" s="293"/>
      <c r="DN108" s="293"/>
      <c r="DO108" s="293"/>
      <c r="DP108" s="293"/>
      <c r="DQ108" s="293"/>
      <c r="DR108" s="293"/>
      <c r="DS108" s="293"/>
      <c r="DT108" s="293"/>
      <c r="DU108" s="293"/>
      <c r="DV108" s="293"/>
      <c r="DW108" s="293"/>
      <c r="DX108" s="293"/>
      <c r="DY108" s="293"/>
      <c r="DZ108" s="293"/>
      <c r="EA108" s="293"/>
      <c r="EB108" s="293"/>
      <c r="EC108" s="293"/>
      <c r="ED108" s="293"/>
      <c r="EE108" s="293"/>
      <c r="EF108" s="293"/>
      <c r="EG108" s="293"/>
      <c r="EH108" s="293"/>
      <c r="EI108" s="293"/>
      <c r="EJ108" s="293"/>
      <c r="EK108" s="293"/>
      <c r="EL108" s="293"/>
      <c r="EM108" s="293"/>
      <c r="EN108" s="293"/>
      <c r="EO108" s="293"/>
      <c r="EP108" s="293"/>
      <c r="EQ108" s="293"/>
      <c r="ER108" s="293"/>
      <c r="ES108" s="293"/>
      <c r="ET108" s="293"/>
      <c r="EU108" s="293"/>
      <c r="EV108" s="293"/>
      <c r="EW108" s="293"/>
      <c r="EX108" s="293"/>
      <c r="EY108" s="293"/>
      <c r="EZ108" s="293"/>
      <c r="FA108" s="293"/>
      <c r="FB108" s="293"/>
      <c r="FC108" s="293"/>
      <c r="FD108" s="293"/>
      <c r="FE108" s="293"/>
      <c r="FF108" s="293"/>
      <c r="FG108" s="293"/>
      <c r="FH108" s="293"/>
      <c r="FI108" s="293"/>
      <c r="FJ108" s="293"/>
      <c r="FK108" s="293"/>
      <c r="FL108" s="293"/>
      <c r="FM108" s="293"/>
      <c r="FN108" s="293"/>
      <c r="FO108" s="293"/>
      <c r="FP108" s="293"/>
      <c r="FQ108" s="293"/>
      <c r="FR108" s="293"/>
      <c r="FS108" s="293"/>
      <c r="FT108" s="293"/>
      <c r="FU108" s="293"/>
      <c r="FV108" s="293"/>
      <c r="FW108" s="293"/>
      <c r="FX108" s="293"/>
      <c r="FY108" s="293"/>
      <c r="FZ108" s="293"/>
      <c r="GA108" s="293"/>
      <c r="GB108" s="293"/>
      <c r="GC108" s="293"/>
      <c r="GD108" s="293"/>
      <c r="GE108" s="293"/>
      <c r="GF108" s="293"/>
      <c r="GG108" s="293"/>
      <c r="GH108" s="293"/>
      <c r="GI108" s="293"/>
      <c r="GJ108" s="293"/>
      <c r="GK108" s="293"/>
      <c r="GL108" s="293"/>
      <c r="GM108" s="293"/>
      <c r="GN108" s="293"/>
      <c r="GO108" s="293"/>
      <c r="GP108" s="293"/>
      <c r="GQ108" s="293"/>
      <c r="GR108" s="293"/>
      <c r="GS108" s="293"/>
      <c r="GT108" s="293"/>
      <c r="GU108" s="293"/>
      <c r="GV108" s="293"/>
      <c r="GW108" s="293"/>
      <c r="GX108" s="293"/>
      <c r="GY108" s="293"/>
      <c r="GZ108" s="293"/>
      <c r="HA108" s="293"/>
      <c r="HB108" s="293"/>
      <c r="HC108" s="293"/>
      <c r="HD108" s="293"/>
      <c r="HE108" s="293"/>
      <c r="HF108" s="293"/>
      <c r="HG108" s="293"/>
      <c r="HH108" s="293"/>
      <c r="HI108" s="293"/>
      <c r="HJ108" s="293"/>
      <c r="HK108" s="293"/>
      <c r="HL108" s="293"/>
      <c r="HM108" s="293"/>
      <c r="HN108" s="293"/>
      <c r="HO108" s="293"/>
      <c r="HP108" s="293"/>
      <c r="HQ108" s="293"/>
      <c r="HR108" s="293"/>
      <c r="HS108" s="293"/>
      <c r="HT108" s="293"/>
      <c r="HU108" s="293"/>
      <c r="HV108" s="293"/>
      <c r="HW108" s="293"/>
      <c r="HX108" s="293"/>
      <c r="HY108" s="293"/>
      <c r="HZ108" s="293"/>
      <c r="IA108" s="293"/>
      <c r="IB108" s="293"/>
      <c r="IC108" s="293"/>
      <c r="ID108" s="293"/>
      <c r="IE108" s="293"/>
      <c r="IF108" s="293"/>
      <c r="IG108" s="293"/>
      <c r="IH108" s="293"/>
      <c r="II108" s="293"/>
      <c r="IJ108" s="293"/>
      <c r="IK108" s="293"/>
      <c r="IL108" s="293"/>
      <c r="IM108" s="293"/>
      <c r="IN108" s="293"/>
      <c r="IO108" s="293"/>
      <c r="IP108" s="293"/>
      <c r="IQ108" s="293"/>
      <c r="IR108" s="293"/>
      <c r="IS108" s="293"/>
      <c r="IT108" s="293"/>
      <c r="IU108" s="293"/>
      <c r="IV108" s="293"/>
      <c r="IW108" s="293"/>
      <c r="IX108" s="293"/>
      <c r="IY108" s="293"/>
      <c r="IZ108" s="293"/>
      <c r="JA108" s="293"/>
      <c r="JB108" s="293"/>
      <c r="JC108" s="293"/>
      <c r="JD108" s="293"/>
      <c r="JE108" s="293"/>
      <c r="JF108" s="293"/>
      <c r="JG108" s="293"/>
      <c r="JH108" s="293"/>
      <c r="JI108" s="293"/>
      <c r="JJ108" s="293"/>
      <c r="JK108" s="293"/>
      <c r="JL108" s="293"/>
      <c r="JM108" s="293"/>
      <c r="JN108" s="293"/>
      <c r="JO108" s="293"/>
      <c r="JP108" s="293"/>
      <c r="JQ108" s="293"/>
      <c r="JR108" s="293"/>
      <c r="JS108" s="293"/>
      <c r="JT108" s="293"/>
      <c r="JU108" s="293"/>
      <c r="JV108" s="293"/>
      <c r="JW108" s="293"/>
      <c r="JX108" s="293"/>
      <c r="JY108" s="293"/>
      <c r="JZ108" s="293"/>
      <c r="KA108" s="293"/>
      <c r="KB108" s="293"/>
      <c r="KC108" s="293"/>
      <c r="KD108" s="293"/>
      <c r="KE108" s="293"/>
      <c r="KF108" s="293"/>
      <c r="KG108" s="293"/>
      <c r="KH108" s="293"/>
      <c r="KI108" s="293"/>
      <c r="KJ108" s="293"/>
      <c r="KK108" s="293"/>
      <c r="KL108" s="293"/>
      <c r="KM108" s="293"/>
      <c r="KN108" s="293"/>
      <c r="KO108" s="293"/>
      <c r="KP108" s="293"/>
      <c r="KQ108" s="293"/>
      <c r="KR108" s="293"/>
      <c r="KS108" s="293"/>
      <c r="KT108" s="293"/>
      <c r="KU108" s="293"/>
      <c r="KV108" s="293"/>
      <c r="KW108" s="293"/>
      <c r="KX108" s="293"/>
      <c r="KY108" s="293"/>
      <c r="KZ108" s="293"/>
      <c r="LA108" s="293"/>
      <c r="LB108" s="293"/>
      <c r="LC108" s="293"/>
      <c r="LD108" s="293"/>
      <c r="LE108" s="293"/>
      <c r="LF108" s="293"/>
      <c r="LG108" s="293"/>
      <c r="LH108" s="293"/>
      <c r="LI108" s="293"/>
      <c r="LJ108" s="293"/>
      <c r="LK108" s="293"/>
      <c r="LL108" s="293"/>
      <c r="LM108" s="293"/>
      <c r="LN108" s="293"/>
      <c r="LO108" s="293"/>
      <c r="LP108" s="293"/>
      <c r="LQ108" s="293"/>
      <c r="LR108" s="293"/>
      <c r="LS108" s="293"/>
      <c r="LT108" s="293"/>
      <c r="LU108" s="293"/>
      <c r="LV108" s="293"/>
      <c r="LW108" s="293"/>
      <c r="LX108" s="293"/>
      <c r="LY108" s="293"/>
      <c r="LZ108" s="293"/>
      <c r="MA108" s="293"/>
      <c r="MB108" s="293"/>
      <c r="MC108" s="293"/>
      <c r="MD108" s="293"/>
      <c r="ME108" s="293"/>
      <c r="MF108" s="293"/>
      <c r="MG108" s="293"/>
      <c r="MH108" s="293"/>
      <c r="MI108" s="293"/>
      <c r="MJ108" s="293"/>
      <c r="MK108" s="293"/>
      <c r="ML108" s="293"/>
      <c r="MM108" s="293"/>
      <c r="MN108" s="293"/>
      <c r="MO108" s="293"/>
      <c r="MP108" s="293"/>
      <c r="MQ108" s="293"/>
      <c r="MR108" s="293"/>
      <c r="MS108" s="293"/>
      <c r="MT108" s="293"/>
      <c r="MU108" s="293"/>
      <c r="MV108" s="293"/>
      <c r="MW108" s="293"/>
      <c r="MX108" s="293"/>
      <c r="MY108" s="293"/>
      <c r="MZ108" s="293"/>
      <c r="NA108" s="293"/>
      <c r="NB108" s="293"/>
      <c r="NC108" s="293"/>
      <c r="ND108" s="293"/>
      <c r="NE108" s="293"/>
      <c r="NF108" s="293"/>
      <c r="NG108" s="293"/>
      <c r="NH108" s="293"/>
      <c r="NI108" s="293"/>
      <c r="NJ108" s="293"/>
      <c r="NK108" s="293"/>
      <c r="NL108" s="293"/>
      <c r="NM108" s="293"/>
      <c r="NN108" s="293"/>
      <c r="NO108" s="293"/>
      <c r="NP108" s="293"/>
      <c r="NQ108" s="293"/>
      <c r="NR108" s="293"/>
      <c r="NS108" s="293"/>
      <c r="NT108" s="293"/>
      <c r="NU108" s="293"/>
      <c r="NV108" s="293"/>
      <c r="NW108" s="293"/>
      <c r="NX108" s="293"/>
      <c r="NY108" s="293"/>
      <c r="NZ108" s="293"/>
      <c r="OA108" s="293"/>
      <c r="OB108" s="293"/>
      <c r="OC108" s="293"/>
      <c r="OD108" s="293"/>
      <c r="OE108" s="293"/>
      <c r="OF108" s="293"/>
      <c r="OG108" s="293"/>
      <c r="OH108" s="293"/>
      <c r="OI108" s="293"/>
      <c r="OJ108" s="293"/>
      <c r="OK108" s="293"/>
      <c r="OL108" s="293"/>
      <c r="OM108" s="293"/>
      <c r="ON108" s="293"/>
      <c r="OO108" s="293"/>
      <c r="OP108" s="293"/>
      <c r="OQ108" s="293"/>
      <c r="OR108" s="293"/>
      <c r="OS108" s="293"/>
      <c r="OT108" s="293"/>
      <c r="OU108" s="293"/>
      <c r="OV108" s="293"/>
      <c r="OW108" s="293"/>
      <c r="OX108" s="293"/>
      <c r="OY108" s="293"/>
      <c r="OZ108" s="293"/>
      <c r="PA108" s="293"/>
      <c r="PB108" s="293"/>
      <c r="PC108" s="293"/>
      <c r="PD108" s="293"/>
      <c r="PE108" s="293"/>
      <c r="PF108" s="293"/>
      <c r="PG108" s="293"/>
      <c r="PH108" s="293"/>
      <c r="PI108" s="293"/>
      <c r="PJ108" s="293"/>
      <c r="PK108" s="293"/>
      <c r="PL108" s="293"/>
      <c r="PM108" s="293"/>
      <c r="PN108" s="293"/>
      <c r="PO108" s="293"/>
      <c r="PP108" s="293"/>
      <c r="PQ108" s="293"/>
      <c r="PR108" s="293"/>
      <c r="PS108" s="293"/>
      <c r="PT108" s="293"/>
      <c r="PU108" s="293"/>
      <c r="PV108" s="293"/>
      <c r="PW108" s="293"/>
      <c r="PX108" s="293"/>
      <c r="PY108" s="293"/>
      <c r="PZ108" s="293"/>
      <c r="QA108" s="293"/>
      <c r="QB108" s="293"/>
      <c r="QC108" s="293"/>
      <c r="QD108" s="293"/>
      <c r="QE108" s="293"/>
      <c r="QF108" s="293"/>
      <c r="QG108" s="293"/>
      <c r="QH108" s="293"/>
      <c r="QI108" s="293"/>
      <c r="QJ108" s="293"/>
      <c r="QK108" s="293"/>
      <c r="QL108" s="293"/>
      <c r="QM108" s="293"/>
      <c r="QN108" s="293"/>
      <c r="QO108" s="293"/>
      <c r="QP108" s="293"/>
      <c r="QQ108" s="293"/>
      <c r="QR108" s="293"/>
      <c r="QS108" s="293"/>
      <c r="QT108" s="293"/>
      <c r="QU108" s="293"/>
      <c r="QV108" s="293"/>
      <c r="QW108" s="293"/>
      <c r="QX108" s="293"/>
      <c r="QY108" s="293"/>
      <c r="QZ108" s="293"/>
      <c r="RA108" s="293"/>
      <c r="RB108" s="293"/>
      <c r="RC108" s="293"/>
      <c r="RD108" s="293"/>
      <c r="RE108" s="293"/>
      <c r="RF108" s="293"/>
      <c r="RG108" s="293"/>
      <c r="RH108" s="293"/>
      <c r="RI108" s="293"/>
      <c r="RJ108" s="293"/>
      <c r="RK108" s="293"/>
      <c r="RL108" s="293"/>
      <c r="RM108" s="293"/>
      <c r="RN108" s="293"/>
      <c r="RO108" s="293"/>
      <c r="RP108" s="293"/>
      <c r="RQ108" s="293"/>
      <c r="RR108" s="293"/>
      <c r="RS108" s="293"/>
      <c r="RT108" s="293"/>
      <c r="RU108" s="293"/>
      <c r="RV108" s="293"/>
      <c r="RW108" s="293"/>
      <c r="RX108" s="293"/>
      <c r="RY108" s="293"/>
      <c r="RZ108" s="293"/>
      <c r="SA108" s="293"/>
      <c r="SB108" s="293"/>
      <c r="SC108" s="293"/>
      <c r="SD108" s="293"/>
      <c r="SE108" s="293"/>
      <c r="SF108" s="293"/>
      <c r="SG108" s="293"/>
      <c r="SH108" s="293"/>
      <c r="SI108" s="293"/>
      <c r="SJ108" s="293"/>
      <c r="SK108" s="293"/>
      <c r="SL108" s="293"/>
      <c r="SM108" s="293"/>
      <c r="SN108" s="293"/>
      <c r="SO108" s="293"/>
      <c r="SP108" s="293"/>
      <c r="SQ108" s="293"/>
      <c r="SR108" s="293"/>
      <c r="SS108" s="293"/>
      <c r="ST108" s="293"/>
      <c r="SU108" s="293"/>
      <c r="SV108" s="293"/>
      <c r="SW108" s="293"/>
      <c r="SX108" s="293"/>
      <c r="SY108" s="293"/>
      <c r="SZ108" s="293"/>
      <c r="TA108" s="293"/>
      <c r="TB108" s="293"/>
      <c r="TC108" s="293"/>
      <c r="TD108" s="293"/>
      <c r="TE108" s="293"/>
      <c r="TF108" s="293"/>
      <c r="TG108" s="293"/>
      <c r="TH108" s="293"/>
      <c r="TI108" s="293"/>
      <c r="TJ108" s="293"/>
      <c r="TK108" s="293"/>
      <c r="TL108" s="293"/>
      <c r="TM108" s="293"/>
      <c r="TN108" s="293"/>
      <c r="TO108" s="293"/>
      <c r="TP108" s="293"/>
      <c r="TQ108" s="293"/>
      <c r="TR108" s="293"/>
      <c r="TS108" s="293"/>
      <c r="TT108" s="293"/>
      <c r="TU108" s="293"/>
      <c r="TV108" s="293"/>
      <c r="TW108" s="293"/>
      <c r="TX108" s="293"/>
      <c r="TY108" s="293"/>
      <c r="TZ108" s="293"/>
      <c r="UA108" s="293"/>
      <c r="UB108" s="293"/>
      <c r="UC108" s="293"/>
      <c r="UD108" s="293"/>
      <c r="UE108" s="293"/>
      <c r="UF108" s="293"/>
      <c r="UG108" s="293"/>
      <c r="UH108" s="293"/>
      <c r="UI108" s="293"/>
      <c r="UJ108" s="293"/>
      <c r="UK108" s="293"/>
      <c r="UL108" s="293"/>
      <c r="UM108" s="293"/>
      <c r="UN108" s="293"/>
      <c r="UO108" s="293"/>
      <c r="UP108" s="293"/>
      <c r="UQ108" s="293"/>
      <c r="UR108" s="293"/>
      <c r="US108" s="293"/>
      <c r="UT108" s="293"/>
      <c r="UU108" s="293"/>
      <c r="UV108" s="293"/>
      <c r="UW108" s="293"/>
      <c r="UX108" s="293"/>
      <c r="UY108" s="293"/>
      <c r="UZ108" s="293"/>
      <c r="VA108" s="293"/>
      <c r="VB108" s="293"/>
      <c r="VC108" s="293"/>
      <c r="VD108" s="293"/>
      <c r="VE108" s="293"/>
      <c r="VF108" s="293"/>
      <c r="VG108" s="293"/>
      <c r="VH108" s="293"/>
      <c r="VI108" s="293"/>
      <c r="VJ108" s="293"/>
      <c r="VK108" s="293"/>
      <c r="VL108" s="293"/>
      <c r="VM108" s="293"/>
      <c r="VN108" s="293"/>
      <c r="VO108" s="293"/>
      <c r="VP108" s="293"/>
      <c r="VQ108" s="293"/>
      <c r="VR108" s="293"/>
      <c r="VS108" s="293"/>
      <c r="VT108" s="293"/>
      <c r="VU108" s="293"/>
      <c r="VV108" s="293"/>
      <c r="VW108" s="293"/>
      <c r="VX108" s="293"/>
      <c r="VY108" s="293"/>
      <c r="VZ108" s="293"/>
      <c r="WA108" s="293"/>
      <c r="WB108" s="293"/>
      <c r="WC108" s="293"/>
      <c r="WD108" s="293"/>
      <c r="WE108" s="293"/>
      <c r="WF108" s="293"/>
      <c r="WG108" s="293"/>
      <c r="WH108" s="293"/>
      <c r="WI108" s="293"/>
      <c r="WJ108" s="293"/>
      <c r="WK108" s="293"/>
      <c r="WL108" s="293"/>
      <c r="WM108" s="293"/>
      <c r="WN108" s="293"/>
      <c r="WO108" s="293"/>
      <c r="WP108" s="293"/>
      <c r="WQ108" s="293"/>
      <c r="WR108" s="293"/>
      <c r="WS108" s="293"/>
      <c r="WT108" s="293"/>
      <c r="WU108" s="293"/>
      <c r="WV108" s="293"/>
      <c r="WW108" s="293"/>
      <c r="WX108" s="293"/>
      <c r="WY108" s="293"/>
      <c r="WZ108" s="293"/>
      <c r="XA108" s="293"/>
      <c r="XB108" s="293"/>
      <c r="XC108" s="293"/>
      <c r="XD108" s="293"/>
      <c r="XE108" s="293"/>
      <c r="XF108" s="293"/>
      <c r="XG108" s="293"/>
      <c r="XH108" s="293"/>
      <c r="XI108" s="293"/>
      <c r="XJ108" s="293"/>
      <c r="XK108" s="293"/>
      <c r="XL108" s="293"/>
      <c r="XM108" s="293"/>
      <c r="XN108" s="293"/>
      <c r="XO108" s="293"/>
      <c r="XP108" s="293"/>
      <c r="XQ108" s="293"/>
      <c r="XR108" s="293"/>
      <c r="XS108" s="293"/>
      <c r="XT108" s="293"/>
      <c r="XU108" s="293"/>
      <c r="XV108" s="293"/>
      <c r="XW108" s="293"/>
      <c r="XX108" s="293"/>
      <c r="XY108" s="293"/>
      <c r="XZ108" s="293"/>
      <c r="YA108" s="293"/>
      <c r="YB108" s="293"/>
      <c r="YC108" s="293"/>
      <c r="YD108" s="293"/>
      <c r="YE108" s="293"/>
      <c r="YF108" s="293"/>
      <c r="YG108" s="293"/>
      <c r="YH108" s="293"/>
      <c r="YI108" s="293"/>
      <c r="YJ108" s="293"/>
      <c r="YK108" s="293"/>
      <c r="YL108" s="293"/>
      <c r="YM108" s="293"/>
      <c r="YN108" s="293"/>
      <c r="YO108" s="293"/>
      <c r="YP108" s="293"/>
      <c r="YQ108" s="293"/>
      <c r="YR108" s="293"/>
      <c r="YS108" s="293"/>
      <c r="YT108" s="293"/>
      <c r="YU108" s="293"/>
      <c r="YV108" s="293"/>
      <c r="YW108" s="293"/>
      <c r="YX108" s="293"/>
      <c r="YY108" s="293"/>
      <c r="YZ108" s="293"/>
      <c r="ZA108" s="293"/>
      <c r="ZB108" s="293"/>
      <c r="ZC108" s="293"/>
      <c r="ZD108" s="293"/>
      <c r="ZE108" s="293"/>
      <c r="ZF108" s="293"/>
      <c r="ZG108" s="293"/>
      <c r="ZH108" s="293"/>
      <c r="ZI108" s="293"/>
      <c r="ZJ108" s="293"/>
      <c r="ZK108" s="293"/>
      <c r="ZL108" s="293"/>
      <c r="ZM108" s="293"/>
      <c r="ZN108" s="293"/>
      <c r="ZO108" s="293"/>
      <c r="ZP108" s="293"/>
      <c r="ZQ108" s="293"/>
      <c r="ZR108" s="293"/>
      <c r="ZS108" s="293"/>
      <c r="ZT108" s="293"/>
      <c r="ZU108" s="293"/>
      <c r="ZV108" s="293"/>
      <c r="ZW108" s="293"/>
      <c r="ZX108" s="293"/>
      <c r="ZY108" s="293"/>
      <c r="ZZ108" s="293"/>
      <c r="AAA108" s="293"/>
      <c r="AAB108" s="293"/>
      <c r="AAC108" s="293"/>
      <c r="AAD108" s="293"/>
      <c r="AAE108" s="293"/>
      <c r="AAF108" s="293"/>
      <c r="AAG108" s="293"/>
      <c r="AAH108" s="293"/>
      <c r="AAI108" s="293"/>
      <c r="AAJ108" s="293"/>
      <c r="AAK108" s="293"/>
      <c r="AAL108" s="293"/>
      <c r="AAM108" s="293"/>
      <c r="AAN108" s="293"/>
      <c r="AAO108" s="293"/>
      <c r="AAP108" s="293"/>
      <c r="AAQ108" s="293"/>
      <c r="AAR108" s="293"/>
      <c r="AAS108" s="293"/>
      <c r="AAT108" s="293"/>
      <c r="AAU108" s="293"/>
      <c r="AAV108" s="293"/>
      <c r="AAW108" s="293"/>
      <c r="AAX108" s="293"/>
      <c r="AAY108" s="293"/>
      <c r="AAZ108" s="293"/>
      <c r="ABA108" s="293"/>
      <c r="ABB108" s="293"/>
      <c r="ABC108" s="293"/>
      <c r="ABD108" s="293"/>
      <c r="ABE108" s="293"/>
      <c r="ABF108" s="293"/>
      <c r="ABG108" s="293"/>
      <c r="ABH108" s="293"/>
      <c r="ABI108" s="293"/>
      <c r="ABJ108" s="293"/>
      <c r="ABK108" s="293"/>
      <c r="ABL108" s="293"/>
      <c r="ABM108" s="293"/>
      <c r="ABN108" s="293"/>
      <c r="ABO108" s="293"/>
      <c r="ABP108" s="293"/>
      <c r="ABQ108" s="293"/>
      <c r="ABR108" s="293"/>
      <c r="ABS108" s="293"/>
      <c r="ABT108" s="293"/>
      <c r="ABU108" s="293"/>
      <c r="ABV108" s="293"/>
      <c r="ABW108" s="293"/>
      <c r="ABX108" s="293"/>
      <c r="ABY108" s="293"/>
      <c r="ABZ108" s="293"/>
      <c r="ACA108" s="293"/>
      <c r="ACB108" s="293"/>
      <c r="ACC108" s="293"/>
      <c r="ACD108" s="293"/>
      <c r="ACE108" s="293"/>
      <c r="ACF108" s="293"/>
      <c r="ACG108" s="293"/>
      <c r="ACH108" s="293"/>
      <c r="ACI108" s="293"/>
      <c r="ACJ108" s="293"/>
      <c r="ACK108" s="293"/>
      <c r="ACL108" s="293"/>
      <c r="ACM108" s="293"/>
      <c r="ACN108" s="293"/>
      <c r="ACO108" s="293"/>
      <c r="ACP108" s="293"/>
      <c r="ACQ108" s="293"/>
      <c r="ACR108" s="293"/>
      <c r="ACS108" s="293"/>
      <c r="ACT108" s="293"/>
      <c r="ACU108" s="293"/>
      <c r="ACV108" s="293"/>
      <c r="ACW108" s="293"/>
      <c r="ACX108" s="293"/>
      <c r="ACY108" s="293"/>
      <c r="ACZ108" s="293"/>
      <c r="ADA108" s="293"/>
      <c r="ADB108" s="293"/>
      <c r="ADC108" s="293"/>
      <c r="ADD108" s="293"/>
      <c r="ADE108" s="293"/>
      <c r="ADF108" s="293"/>
      <c r="ADG108" s="293"/>
      <c r="ADH108" s="293"/>
      <c r="ADI108" s="293"/>
      <c r="ADJ108" s="293"/>
      <c r="ADK108" s="293"/>
      <c r="ADL108" s="293"/>
      <c r="ADM108" s="293"/>
      <c r="ADN108" s="293"/>
      <c r="ADO108" s="293"/>
      <c r="ADP108" s="293"/>
      <c r="ADQ108" s="293"/>
      <c r="ADR108" s="293"/>
      <c r="ADS108" s="293"/>
      <c r="ADT108" s="293"/>
      <c r="ADU108" s="293"/>
      <c r="ADV108" s="293"/>
      <c r="ADW108" s="293"/>
      <c r="ADX108" s="293"/>
      <c r="ADY108" s="293"/>
      <c r="ADZ108" s="293"/>
      <c r="AEA108" s="293"/>
      <c r="AEB108" s="293"/>
      <c r="AEC108" s="293"/>
      <c r="AED108" s="293"/>
      <c r="AEE108" s="293"/>
      <c r="AEF108" s="293"/>
      <c r="AEG108" s="293"/>
      <c r="AEH108" s="293"/>
      <c r="AEI108" s="293"/>
      <c r="AEJ108" s="293"/>
      <c r="AEK108" s="293"/>
      <c r="AEL108" s="293"/>
      <c r="AEM108" s="293"/>
      <c r="AEN108" s="293"/>
      <c r="AEO108" s="293"/>
      <c r="AEP108" s="293"/>
      <c r="AEQ108" s="293"/>
      <c r="AER108" s="293"/>
      <c r="AES108" s="293"/>
      <c r="AET108" s="293"/>
      <c r="AEU108" s="293"/>
      <c r="AEV108" s="293"/>
      <c r="AEW108" s="293"/>
      <c r="AEX108" s="293"/>
      <c r="AEY108" s="293"/>
      <c r="AEZ108" s="293"/>
      <c r="AFA108" s="293"/>
      <c r="AFB108" s="293"/>
      <c r="AFC108" s="293"/>
      <c r="AFD108" s="293"/>
      <c r="AFE108" s="293"/>
      <c r="AFF108" s="293"/>
      <c r="AFG108" s="293"/>
      <c r="AFH108" s="293"/>
      <c r="AFI108" s="293"/>
      <c r="AFJ108" s="293"/>
      <c r="AFK108" s="293"/>
      <c r="AFL108" s="293"/>
      <c r="AFM108" s="293"/>
      <c r="AFN108" s="293"/>
      <c r="AFO108" s="293"/>
      <c r="AFP108" s="293"/>
      <c r="AFQ108" s="293"/>
      <c r="AFR108" s="293"/>
      <c r="AFS108" s="293"/>
      <c r="AFT108" s="293"/>
      <c r="AFU108" s="293"/>
      <c r="AFV108" s="293"/>
      <c r="AFW108" s="293"/>
      <c r="AFX108" s="293"/>
      <c r="AFY108" s="293"/>
      <c r="AFZ108" s="293"/>
      <c r="AGA108" s="293"/>
      <c r="AGB108" s="293"/>
      <c r="AGC108" s="293"/>
      <c r="AGD108" s="293"/>
      <c r="AGE108" s="293"/>
      <c r="AGF108" s="293"/>
      <c r="AGG108" s="293"/>
      <c r="AGH108" s="293"/>
      <c r="AGI108" s="293"/>
      <c r="AGJ108" s="293"/>
      <c r="AGK108" s="293"/>
      <c r="AGL108" s="293"/>
      <c r="AGM108" s="293"/>
      <c r="AGN108" s="293"/>
      <c r="AGO108" s="293"/>
      <c r="AGP108" s="293"/>
      <c r="AGQ108" s="293"/>
      <c r="AGR108" s="293"/>
      <c r="AGS108" s="293"/>
      <c r="AGT108" s="293"/>
      <c r="AGU108" s="293"/>
      <c r="AGV108" s="293"/>
      <c r="AGW108" s="293"/>
      <c r="AGX108" s="293"/>
      <c r="AGY108" s="293"/>
      <c r="AGZ108" s="293"/>
      <c r="AHA108" s="293"/>
      <c r="AHB108" s="293"/>
      <c r="AHC108" s="293"/>
      <c r="AHD108" s="293"/>
      <c r="AHE108" s="293"/>
      <c r="AHF108" s="293"/>
      <c r="AHG108" s="293"/>
      <c r="AHH108" s="293"/>
      <c r="AHI108" s="293"/>
      <c r="AHJ108" s="293"/>
      <c r="AHK108" s="293"/>
      <c r="AHL108" s="293"/>
      <c r="AHM108" s="293"/>
      <c r="AHN108" s="293"/>
      <c r="AHO108" s="293"/>
      <c r="AHP108" s="293"/>
      <c r="AHQ108" s="293"/>
      <c r="AHR108" s="293"/>
      <c r="AHS108" s="293"/>
      <c r="AHT108" s="293"/>
      <c r="AHU108" s="293"/>
      <c r="AHV108" s="293"/>
      <c r="AHW108" s="293"/>
      <c r="AHX108" s="293"/>
      <c r="AHY108" s="293"/>
      <c r="AHZ108" s="293"/>
      <c r="AIA108" s="293"/>
      <c r="AIB108" s="293"/>
      <c r="AIC108" s="293"/>
      <c r="AID108" s="293"/>
      <c r="AIE108" s="293"/>
      <c r="AIF108" s="293"/>
      <c r="AIG108" s="293"/>
      <c r="AIH108" s="293"/>
      <c r="AII108" s="293"/>
      <c r="AIJ108" s="293"/>
      <c r="AIK108" s="293"/>
      <c r="AIL108" s="293"/>
      <c r="AIM108" s="293"/>
      <c r="AIN108" s="293"/>
      <c r="AIO108" s="293"/>
      <c r="AIP108" s="293"/>
      <c r="AIQ108" s="293"/>
      <c r="AIR108" s="293"/>
      <c r="AIS108" s="293"/>
      <c r="AIT108" s="293"/>
      <c r="AIU108" s="293"/>
      <c r="AIV108" s="293"/>
      <c r="AIW108" s="293"/>
      <c r="AIX108" s="293"/>
      <c r="AIY108" s="293"/>
      <c r="AIZ108" s="293"/>
    </row>
    <row r="109" spans="1:936" s="294" customFormat="1" ht="27" customHeight="1" x14ac:dyDescent="0.25">
      <c r="A109" s="200"/>
      <c r="B109" s="201"/>
      <c r="C109" s="201"/>
      <c r="D109" s="205" t="s">
        <v>3</v>
      </c>
      <c r="E109" s="196"/>
      <c r="F109" s="196"/>
      <c r="G109" s="196"/>
      <c r="H109" s="196"/>
      <c r="I109" s="196"/>
      <c r="J109" s="196"/>
      <c r="K109" s="196"/>
      <c r="L109" s="197"/>
      <c r="M109" s="60"/>
      <c r="N109" s="78">
        <f>SUMIF($M$102:$M$107,D109,$N$102:$N$107)</f>
        <v>24909500000</v>
      </c>
      <c r="O109" s="61">
        <f>SUMIF($M$102:$M$107,D109,$O$102:$O$107)</f>
        <v>24586795000</v>
      </c>
      <c r="P109" s="61"/>
      <c r="Q109" s="61">
        <f>SUMIF($M$102:$M$107,D109,$Q$102:$Q$107)</f>
        <v>14333076784.600006</v>
      </c>
      <c r="R109" s="61">
        <f>SUMIF($M$102:$M$107,D109,$R$102:$R$107)</f>
        <v>502913423.60000002</v>
      </c>
      <c r="S109" s="61">
        <f>SUMIF($M$102:$M$107,D109,$S$102:$S$107)</f>
        <v>10253718215.399994</v>
      </c>
      <c r="T109" s="116"/>
      <c r="U109" s="301"/>
      <c r="V109" s="302"/>
      <c r="W109" s="293"/>
      <c r="X109" s="293"/>
      <c r="Y109" s="293"/>
      <c r="Z109" s="293"/>
      <c r="AA109" s="293"/>
      <c r="AB109" s="293"/>
      <c r="AC109" s="293"/>
      <c r="AD109" s="293"/>
      <c r="AE109" s="293"/>
      <c r="AF109" s="293"/>
      <c r="AG109" s="293"/>
      <c r="AH109" s="293"/>
      <c r="AI109" s="293"/>
      <c r="AJ109" s="293"/>
      <c r="AK109" s="293"/>
      <c r="AL109" s="293"/>
      <c r="AM109" s="293"/>
      <c r="AN109" s="293"/>
      <c r="AO109" s="293"/>
      <c r="AP109" s="293"/>
      <c r="AQ109" s="293"/>
      <c r="AR109" s="293"/>
      <c r="AS109" s="293"/>
      <c r="AT109" s="29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293"/>
      <c r="DE109" s="293"/>
      <c r="DF109" s="293"/>
      <c r="DG109" s="293"/>
      <c r="DH109" s="293"/>
      <c r="DI109" s="293"/>
      <c r="DJ109" s="293"/>
      <c r="DK109" s="293"/>
      <c r="DL109" s="293"/>
      <c r="DM109" s="293"/>
      <c r="DN109" s="293"/>
      <c r="DO109" s="293"/>
      <c r="DP109" s="293"/>
      <c r="DQ109" s="293"/>
      <c r="DR109" s="293"/>
      <c r="DS109" s="293"/>
      <c r="DT109" s="293"/>
      <c r="DU109" s="293"/>
      <c r="DV109" s="293"/>
      <c r="DW109" s="293"/>
      <c r="DX109" s="293"/>
      <c r="DY109" s="293"/>
      <c r="DZ109" s="293"/>
      <c r="EA109" s="293"/>
      <c r="EB109" s="293"/>
      <c r="EC109" s="293"/>
      <c r="ED109" s="293"/>
      <c r="EE109" s="293"/>
      <c r="EF109" s="293"/>
      <c r="EG109" s="293"/>
      <c r="EH109" s="293"/>
      <c r="EI109" s="293"/>
      <c r="EJ109" s="293"/>
      <c r="EK109" s="293"/>
      <c r="EL109" s="293"/>
      <c r="EM109" s="293"/>
      <c r="EN109" s="293"/>
      <c r="EO109" s="293"/>
      <c r="EP109" s="293"/>
      <c r="EQ109" s="293"/>
      <c r="ER109" s="293"/>
      <c r="ES109" s="293"/>
      <c r="ET109" s="293"/>
      <c r="EU109" s="293"/>
      <c r="EV109" s="293"/>
      <c r="EW109" s="293"/>
      <c r="EX109" s="293"/>
      <c r="EY109" s="293"/>
      <c r="EZ109" s="293"/>
      <c r="FA109" s="293"/>
      <c r="FB109" s="293"/>
      <c r="FC109" s="293"/>
      <c r="FD109" s="293"/>
      <c r="FE109" s="293"/>
      <c r="FF109" s="293"/>
      <c r="FG109" s="293"/>
      <c r="FH109" s="293"/>
      <c r="FI109" s="293"/>
      <c r="FJ109" s="293"/>
      <c r="FK109" s="293"/>
      <c r="FL109" s="293"/>
      <c r="FM109" s="293"/>
      <c r="FN109" s="293"/>
      <c r="FO109" s="293"/>
      <c r="FP109" s="293"/>
      <c r="FQ109" s="293"/>
      <c r="FR109" s="293"/>
      <c r="FS109" s="293"/>
      <c r="FT109" s="293"/>
      <c r="FU109" s="293"/>
      <c r="FV109" s="293"/>
      <c r="FW109" s="293"/>
      <c r="FX109" s="293"/>
      <c r="FY109" s="293"/>
      <c r="FZ109" s="293"/>
      <c r="GA109" s="293"/>
      <c r="GB109" s="293"/>
      <c r="GC109" s="293"/>
      <c r="GD109" s="293"/>
      <c r="GE109" s="293"/>
      <c r="GF109" s="293"/>
      <c r="GG109" s="293"/>
      <c r="GH109" s="293"/>
      <c r="GI109" s="293"/>
      <c r="GJ109" s="293"/>
      <c r="GK109" s="293"/>
      <c r="GL109" s="293"/>
      <c r="GM109" s="293"/>
      <c r="GN109" s="293"/>
      <c r="GO109" s="293"/>
      <c r="GP109" s="293"/>
      <c r="GQ109" s="293"/>
      <c r="GR109" s="293"/>
      <c r="GS109" s="293"/>
      <c r="GT109" s="293"/>
      <c r="GU109" s="293"/>
      <c r="GV109" s="293"/>
      <c r="GW109" s="293"/>
      <c r="GX109" s="293"/>
      <c r="GY109" s="293"/>
      <c r="GZ109" s="293"/>
      <c r="HA109" s="293"/>
      <c r="HB109" s="293"/>
      <c r="HC109" s="293"/>
      <c r="HD109" s="293"/>
      <c r="HE109" s="293"/>
      <c r="HF109" s="293"/>
      <c r="HG109" s="293"/>
      <c r="HH109" s="293"/>
      <c r="HI109" s="293"/>
      <c r="HJ109" s="293"/>
      <c r="HK109" s="293"/>
      <c r="HL109" s="293"/>
      <c r="HM109" s="293"/>
      <c r="HN109" s="293"/>
      <c r="HO109" s="293"/>
      <c r="HP109" s="293"/>
      <c r="HQ109" s="293"/>
      <c r="HR109" s="293"/>
      <c r="HS109" s="293"/>
      <c r="HT109" s="293"/>
      <c r="HU109" s="293"/>
      <c r="HV109" s="293"/>
      <c r="HW109" s="293"/>
      <c r="HX109" s="293"/>
      <c r="HY109" s="293"/>
      <c r="HZ109" s="293"/>
      <c r="IA109" s="293"/>
      <c r="IB109" s="293"/>
      <c r="IC109" s="293"/>
      <c r="ID109" s="293"/>
      <c r="IE109" s="293"/>
      <c r="IF109" s="293"/>
      <c r="IG109" s="293"/>
      <c r="IH109" s="293"/>
      <c r="II109" s="293"/>
      <c r="IJ109" s="293"/>
      <c r="IK109" s="293"/>
      <c r="IL109" s="293"/>
      <c r="IM109" s="293"/>
      <c r="IN109" s="293"/>
      <c r="IO109" s="293"/>
      <c r="IP109" s="293"/>
      <c r="IQ109" s="293"/>
      <c r="IR109" s="293"/>
      <c r="IS109" s="293"/>
      <c r="IT109" s="293"/>
      <c r="IU109" s="293"/>
      <c r="IV109" s="293"/>
      <c r="IW109" s="293"/>
      <c r="IX109" s="293"/>
      <c r="IY109" s="293"/>
      <c r="IZ109" s="293"/>
      <c r="JA109" s="293"/>
      <c r="JB109" s="293"/>
      <c r="JC109" s="293"/>
      <c r="JD109" s="293"/>
      <c r="JE109" s="293"/>
      <c r="JF109" s="293"/>
      <c r="JG109" s="293"/>
      <c r="JH109" s="293"/>
      <c r="JI109" s="293"/>
      <c r="JJ109" s="293"/>
      <c r="JK109" s="293"/>
      <c r="JL109" s="293"/>
      <c r="JM109" s="293"/>
      <c r="JN109" s="293"/>
      <c r="JO109" s="293"/>
      <c r="JP109" s="293"/>
      <c r="JQ109" s="293"/>
      <c r="JR109" s="293"/>
      <c r="JS109" s="293"/>
      <c r="JT109" s="293"/>
      <c r="JU109" s="293"/>
      <c r="JV109" s="293"/>
      <c r="JW109" s="293"/>
      <c r="JX109" s="293"/>
      <c r="JY109" s="293"/>
      <c r="JZ109" s="293"/>
      <c r="KA109" s="293"/>
      <c r="KB109" s="293"/>
      <c r="KC109" s="293"/>
      <c r="KD109" s="293"/>
      <c r="KE109" s="293"/>
      <c r="KF109" s="293"/>
      <c r="KG109" s="293"/>
      <c r="KH109" s="293"/>
      <c r="KI109" s="293"/>
      <c r="KJ109" s="293"/>
      <c r="KK109" s="293"/>
      <c r="KL109" s="293"/>
      <c r="KM109" s="293"/>
      <c r="KN109" s="293"/>
      <c r="KO109" s="293"/>
      <c r="KP109" s="293"/>
      <c r="KQ109" s="293"/>
      <c r="KR109" s="293"/>
      <c r="KS109" s="293"/>
      <c r="KT109" s="293"/>
      <c r="KU109" s="293"/>
      <c r="KV109" s="293"/>
      <c r="KW109" s="293"/>
      <c r="KX109" s="293"/>
      <c r="KY109" s="293"/>
      <c r="KZ109" s="293"/>
      <c r="LA109" s="293"/>
      <c r="LB109" s="293"/>
      <c r="LC109" s="293"/>
      <c r="LD109" s="293"/>
      <c r="LE109" s="293"/>
      <c r="LF109" s="293"/>
      <c r="LG109" s="293"/>
      <c r="LH109" s="293"/>
      <c r="LI109" s="293"/>
      <c r="LJ109" s="293"/>
      <c r="LK109" s="293"/>
      <c r="LL109" s="293"/>
      <c r="LM109" s="293"/>
      <c r="LN109" s="293"/>
      <c r="LO109" s="293"/>
      <c r="LP109" s="293"/>
      <c r="LQ109" s="293"/>
      <c r="LR109" s="293"/>
      <c r="LS109" s="293"/>
      <c r="LT109" s="293"/>
      <c r="LU109" s="293"/>
      <c r="LV109" s="293"/>
      <c r="LW109" s="293"/>
      <c r="LX109" s="293"/>
      <c r="LY109" s="293"/>
      <c r="LZ109" s="293"/>
      <c r="MA109" s="293"/>
      <c r="MB109" s="293"/>
      <c r="MC109" s="293"/>
      <c r="MD109" s="293"/>
      <c r="ME109" s="293"/>
      <c r="MF109" s="293"/>
      <c r="MG109" s="293"/>
      <c r="MH109" s="293"/>
      <c r="MI109" s="293"/>
      <c r="MJ109" s="293"/>
      <c r="MK109" s="293"/>
      <c r="ML109" s="293"/>
      <c r="MM109" s="293"/>
      <c r="MN109" s="293"/>
      <c r="MO109" s="293"/>
      <c r="MP109" s="293"/>
      <c r="MQ109" s="293"/>
      <c r="MR109" s="293"/>
      <c r="MS109" s="293"/>
      <c r="MT109" s="293"/>
      <c r="MU109" s="293"/>
      <c r="MV109" s="293"/>
      <c r="MW109" s="293"/>
      <c r="MX109" s="293"/>
      <c r="MY109" s="293"/>
      <c r="MZ109" s="293"/>
      <c r="NA109" s="293"/>
      <c r="NB109" s="293"/>
      <c r="NC109" s="293"/>
      <c r="ND109" s="293"/>
      <c r="NE109" s="293"/>
      <c r="NF109" s="293"/>
      <c r="NG109" s="293"/>
      <c r="NH109" s="293"/>
      <c r="NI109" s="293"/>
      <c r="NJ109" s="293"/>
      <c r="NK109" s="293"/>
      <c r="NL109" s="293"/>
      <c r="NM109" s="293"/>
      <c r="NN109" s="293"/>
      <c r="NO109" s="293"/>
      <c r="NP109" s="293"/>
      <c r="NQ109" s="293"/>
      <c r="NR109" s="293"/>
      <c r="NS109" s="293"/>
      <c r="NT109" s="293"/>
      <c r="NU109" s="293"/>
      <c r="NV109" s="293"/>
      <c r="NW109" s="293"/>
      <c r="NX109" s="293"/>
      <c r="NY109" s="293"/>
      <c r="NZ109" s="293"/>
      <c r="OA109" s="293"/>
      <c r="OB109" s="293"/>
      <c r="OC109" s="293"/>
      <c r="OD109" s="293"/>
      <c r="OE109" s="293"/>
      <c r="OF109" s="293"/>
      <c r="OG109" s="293"/>
      <c r="OH109" s="293"/>
      <c r="OI109" s="293"/>
      <c r="OJ109" s="293"/>
      <c r="OK109" s="293"/>
      <c r="OL109" s="293"/>
      <c r="OM109" s="293"/>
      <c r="ON109" s="293"/>
      <c r="OO109" s="293"/>
      <c r="OP109" s="293"/>
      <c r="OQ109" s="293"/>
      <c r="OR109" s="293"/>
      <c r="OS109" s="293"/>
      <c r="OT109" s="293"/>
      <c r="OU109" s="293"/>
      <c r="OV109" s="293"/>
      <c r="OW109" s="293"/>
      <c r="OX109" s="293"/>
      <c r="OY109" s="293"/>
      <c r="OZ109" s="293"/>
      <c r="PA109" s="293"/>
      <c r="PB109" s="293"/>
      <c r="PC109" s="293"/>
      <c r="PD109" s="293"/>
      <c r="PE109" s="293"/>
      <c r="PF109" s="293"/>
      <c r="PG109" s="293"/>
      <c r="PH109" s="293"/>
      <c r="PI109" s="293"/>
      <c r="PJ109" s="293"/>
      <c r="PK109" s="293"/>
      <c r="PL109" s="293"/>
      <c r="PM109" s="293"/>
      <c r="PN109" s="293"/>
      <c r="PO109" s="293"/>
      <c r="PP109" s="293"/>
      <c r="PQ109" s="293"/>
      <c r="PR109" s="293"/>
      <c r="PS109" s="293"/>
      <c r="PT109" s="293"/>
      <c r="PU109" s="293"/>
      <c r="PV109" s="293"/>
      <c r="PW109" s="293"/>
      <c r="PX109" s="293"/>
      <c r="PY109" s="293"/>
      <c r="PZ109" s="293"/>
      <c r="QA109" s="293"/>
      <c r="QB109" s="293"/>
      <c r="QC109" s="293"/>
      <c r="QD109" s="293"/>
      <c r="QE109" s="293"/>
      <c r="QF109" s="293"/>
      <c r="QG109" s="293"/>
      <c r="QH109" s="293"/>
      <c r="QI109" s="293"/>
      <c r="QJ109" s="293"/>
      <c r="QK109" s="293"/>
      <c r="QL109" s="293"/>
      <c r="QM109" s="293"/>
      <c r="QN109" s="293"/>
      <c r="QO109" s="293"/>
      <c r="QP109" s="293"/>
      <c r="QQ109" s="293"/>
      <c r="QR109" s="293"/>
      <c r="QS109" s="293"/>
      <c r="QT109" s="293"/>
      <c r="QU109" s="293"/>
      <c r="QV109" s="293"/>
      <c r="QW109" s="293"/>
      <c r="QX109" s="293"/>
      <c r="QY109" s="293"/>
      <c r="QZ109" s="293"/>
      <c r="RA109" s="293"/>
      <c r="RB109" s="293"/>
      <c r="RC109" s="293"/>
      <c r="RD109" s="293"/>
      <c r="RE109" s="293"/>
      <c r="RF109" s="293"/>
      <c r="RG109" s="293"/>
      <c r="RH109" s="293"/>
      <c r="RI109" s="293"/>
      <c r="RJ109" s="293"/>
      <c r="RK109" s="293"/>
      <c r="RL109" s="293"/>
      <c r="RM109" s="293"/>
      <c r="RN109" s="293"/>
      <c r="RO109" s="293"/>
      <c r="RP109" s="293"/>
      <c r="RQ109" s="293"/>
      <c r="RR109" s="293"/>
      <c r="RS109" s="293"/>
      <c r="RT109" s="293"/>
      <c r="RU109" s="293"/>
      <c r="RV109" s="293"/>
      <c r="RW109" s="293"/>
      <c r="RX109" s="293"/>
      <c r="RY109" s="293"/>
      <c r="RZ109" s="293"/>
      <c r="SA109" s="293"/>
      <c r="SB109" s="293"/>
      <c r="SC109" s="293"/>
      <c r="SD109" s="293"/>
      <c r="SE109" s="293"/>
      <c r="SF109" s="293"/>
      <c r="SG109" s="293"/>
      <c r="SH109" s="293"/>
      <c r="SI109" s="293"/>
      <c r="SJ109" s="293"/>
      <c r="SK109" s="293"/>
      <c r="SL109" s="293"/>
      <c r="SM109" s="293"/>
      <c r="SN109" s="293"/>
      <c r="SO109" s="293"/>
      <c r="SP109" s="293"/>
      <c r="SQ109" s="293"/>
      <c r="SR109" s="293"/>
      <c r="SS109" s="293"/>
      <c r="ST109" s="293"/>
      <c r="SU109" s="293"/>
      <c r="SV109" s="293"/>
      <c r="SW109" s="293"/>
      <c r="SX109" s="293"/>
      <c r="SY109" s="293"/>
      <c r="SZ109" s="293"/>
      <c r="TA109" s="293"/>
      <c r="TB109" s="293"/>
      <c r="TC109" s="293"/>
      <c r="TD109" s="293"/>
      <c r="TE109" s="293"/>
      <c r="TF109" s="293"/>
      <c r="TG109" s="293"/>
      <c r="TH109" s="293"/>
      <c r="TI109" s="293"/>
      <c r="TJ109" s="293"/>
      <c r="TK109" s="293"/>
      <c r="TL109" s="293"/>
      <c r="TM109" s="293"/>
      <c r="TN109" s="293"/>
      <c r="TO109" s="293"/>
      <c r="TP109" s="293"/>
      <c r="TQ109" s="293"/>
      <c r="TR109" s="293"/>
      <c r="TS109" s="293"/>
      <c r="TT109" s="293"/>
      <c r="TU109" s="293"/>
      <c r="TV109" s="293"/>
      <c r="TW109" s="293"/>
      <c r="TX109" s="293"/>
      <c r="TY109" s="293"/>
      <c r="TZ109" s="293"/>
      <c r="UA109" s="293"/>
      <c r="UB109" s="293"/>
      <c r="UC109" s="293"/>
      <c r="UD109" s="293"/>
      <c r="UE109" s="293"/>
      <c r="UF109" s="293"/>
      <c r="UG109" s="293"/>
      <c r="UH109" s="293"/>
      <c r="UI109" s="293"/>
      <c r="UJ109" s="293"/>
      <c r="UK109" s="293"/>
      <c r="UL109" s="293"/>
      <c r="UM109" s="293"/>
      <c r="UN109" s="293"/>
      <c r="UO109" s="293"/>
      <c r="UP109" s="293"/>
      <c r="UQ109" s="293"/>
      <c r="UR109" s="293"/>
      <c r="US109" s="293"/>
      <c r="UT109" s="293"/>
      <c r="UU109" s="293"/>
      <c r="UV109" s="293"/>
      <c r="UW109" s="293"/>
      <c r="UX109" s="293"/>
      <c r="UY109" s="293"/>
      <c r="UZ109" s="293"/>
      <c r="VA109" s="293"/>
      <c r="VB109" s="293"/>
      <c r="VC109" s="293"/>
      <c r="VD109" s="293"/>
      <c r="VE109" s="293"/>
      <c r="VF109" s="293"/>
      <c r="VG109" s="293"/>
      <c r="VH109" s="293"/>
      <c r="VI109" s="293"/>
      <c r="VJ109" s="293"/>
      <c r="VK109" s="293"/>
      <c r="VL109" s="293"/>
      <c r="VM109" s="293"/>
      <c r="VN109" s="293"/>
      <c r="VO109" s="293"/>
      <c r="VP109" s="293"/>
      <c r="VQ109" s="293"/>
      <c r="VR109" s="293"/>
      <c r="VS109" s="293"/>
      <c r="VT109" s="293"/>
      <c r="VU109" s="293"/>
      <c r="VV109" s="293"/>
      <c r="VW109" s="293"/>
      <c r="VX109" s="293"/>
      <c r="VY109" s="293"/>
      <c r="VZ109" s="293"/>
      <c r="WA109" s="293"/>
      <c r="WB109" s="293"/>
      <c r="WC109" s="293"/>
      <c r="WD109" s="293"/>
      <c r="WE109" s="293"/>
      <c r="WF109" s="293"/>
      <c r="WG109" s="293"/>
      <c r="WH109" s="293"/>
      <c r="WI109" s="293"/>
      <c r="WJ109" s="293"/>
      <c r="WK109" s="293"/>
      <c r="WL109" s="293"/>
      <c r="WM109" s="293"/>
      <c r="WN109" s="293"/>
      <c r="WO109" s="293"/>
      <c r="WP109" s="293"/>
      <c r="WQ109" s="293"/>
      <c r="WR109" s="293"/>
      <c r="WS109" s="293"/>
      <c r="WT109" s="293"/>
      <c r="WU109" s="293"/>
      <c r="WV109" s="293"/>
      <c r="WW109" s="293"/>
      <c r="WX109" s="293"/>
      <c r="WY109" s="293"/>
      <c r="WZ109" s="293"/>
      <c r="XA109" s="293"/>
      <c r="XB109" s="293"/>
      <c r="XC109" s="293"/>
      <c r="XD109" s="293"/>
      <c r="XE109" s="293"/>
      <c r="XF109" s="293"/>
      <c r="XG109" s="293"/>
      <c r="XH109" s="293"/>
      <c r="XI109" s="293"/>
      <c r="XJ109" s="293"/>
      <c r="XK109" s="293"/>
      <c r="XL109" s="293"/>
      <c r="XM109" s="293"/>
      <c r="XN109" s="293"/>
      <c r="XO109" s="293"/>
      <c r="XP109" s="293"/>
      <c r="XQ109" s="293"/>
      <c r="XR109" s="293"/>
      <c r="XS109" s="293"/>
      <c r="XT109" s="293"/>
      <c r="XU109" s="293"/>
      <c r="XV109" s="293"/>
      <c r="XW109" s="293"/>
      <c r="XX109" s="293"/>
      <c r="XY109" s="293"/>
      <c r="XZ109" s="293"/>
      <c r="YA109" s="293"/>
      <c r="YB109" s="293"/>
      <c r="YC109" s="293"/>
      <c r="YD109" s="293"/>
      <c r="YE109" s="293"/>
      <c r="YF109" s="293"/>
      <c r="YG109" s="293"/>
      <c r="YH109" s="293"/>
      <c r="YI109" s="293"/>
      <c r="YJ109" s="293"/>
      <c r="YK109" s="293"/>
      <c r="YL109" s="293"/>
      <c r="YM109" s="293"/>
      <c r="YN109" s="293"/>
      <c r="YO109" s="293"/>
      <c r="YP109" s="293"/>
      <c r="YQ109" s="293"/>
      <c r="YR109" s="293"/>
      <c r="YS109" s="293"/>
      <c r="YT109" s="293"/>
      <c r="YU109" s="293"/>
      <c r="YV109" s="293"/>
      <c r="YW109" s="293"/>
      <c r="YX109" s="293"/>
      <c r="YY109" s="293"/>
      <c r="YZ109" s="293"/>
      <c r="ZA109" s="293"/>
      <c r="ZB109" s="293"/>
      <c r="ZC109" s="293"/>
      <c r="ZD109" s="293"/>
      <c r="ZE109" s="293"/>
      <c r="ZF109" s="293"/>
      <c r="ZG109" s="293"/>
      <c r="ZH109" s="293"/>
      <c r="ZI109" s="293"/>
      <c r="ZJ109" s="293"/>
      <c r="ZK109" s="293"/>
      <c r="ZL109" s="293"/>
      <c r="ZM109" s="293"/>
      <c r="ZN109" s="293"/>
      <c r="ZO109" s="293"/>
      <c r="ZP109" s="293"/>
      <c r="ZQ109" s="293"/>
      <c r="ZR109" s="293"/>
      <c r="ZS109" s="293"/>
      <c r="ZT109" s="293"/>
      <c r="ZU109" s="293"/>
      <c r="ZV109" s="293"/>
      <c r="ZW109" s="293"/>
      <c r="ZX109" s="293"/>
      <c r="ZY109" s="293"/>
      <c r="ZZ109" s="293"/>
      <c r="AAA109" s="293"/>
      <c r="AAB109" s="293"/>
      <c r="AAC109" s="293"/>
      <c r="AAD109" s="293"/>
      <c r="AAE109" s="293"/>
      <c r="AAF109" s="293"/>
      <c r="AAG109" s="293"/>
      <c r="AAH109" s="293"/>
      <c r="AAI109" s="293"/>
      <c r="AAJ109" s="293"/>
      <c r="AAK109" s="293"/>
      <c r="AAL109" s="293"/>
      <c r="AAM109" s="293"/>
      <c r="AAN109" s="293"/>
      <c r="AAO109" s="293"/>
      <c r="AAP109" s="293"/>
      <c r="AAQ109" s="293"/>
      <c r="AAR109" s="293"/>
      <c r="AAS109" s="293"/>
      <c r="AAT109" s="293"/>
      <c r="AAU109" s="293"/>
      <c r="AAV109" s="293"/>
      <c r="AAW109" s="293"/>
      <c r="AAX109" s="293"/>
      <c r="AAY109" s="293"/>
      <c r="AAZ109" s="293"/>
      <c r="ABA109" s="293"/>
      <c r="ABB109" s="293"/>
      <c r="ABC109" s="293"/>
      <c r="ABD109" s="293"/>
      <c r="ABE109" s="293"/>
      <c r="ABF109" s="293"/>
      <c r="ABG109" s="293"/>
      <c r="ABH109" s="293"/>
      <c r="ABI109" s="293"/>
      <c r="ABJ109" s="293"/>
      <c r="ABK109" s="293"/>
      <c r="ABL109" s="293"/>
      <c r="ABM109" s="293"/>
      <c r="ABN109" s="293"/>
      <c r="ABO109" s="293"/>
      <c r="ABP109" s="293"/>
      <c r="ABQ109" s="293"/>
      <c r="ABR109" s="293"/>
      <c r="ABS109" s="293"/>
      <c r="ABT109" s="293"/>
      <c r="ABU109" s="293"/>
      <c r="ABV109" s="293"/>
      <c r="ABW109" s="293"/>
      <c r="ABX109" s="293"/>
      <c r="ABY109" s="293"/>
      <c r="ABZ109" s="293"/>
      <c r="ACA109" s="293"/>
      <c r="ACB109" s="293"/>
      <c r="ACC109" s="293"/>
      <c r="ACD109" s="293"/>
      <c r="ACE109" s="293"/>
      <c r="ACF109" s="293"/>
      <c r="ACG109" s="293"/>
      <c r="ACH109" s="293"/>
      <c r="ACI109" s="293"/>
      <c r="ACJ109" s="293"/>
      <c r="ACK109" s="293"/>
      <c r="ACL109" s="293"/>
      <c r="ACM109" s="293"/>
      <c r="ACN109" s="293"/>
      <c r="ACO109" s="293"/>
      <c r="ACP109" s="293"/>
      <c r="ACQ109" s="293"/>
      <c r="ACR109" s="293"/>
      <c r="ACS109" s="293"/>
      <c r="ACT109" s="293"/>
      <c r="ACU109" s="293"/>
      <c r="ACV109" s="293"/>
      <c r="ACW109" s="293"/>
      <c r="ACX109" s="293"/>
      <c r="ACY109" s="293"/>
      <c r="ACZ109" s="293"/>
      <c r="ADA109" s="293"/>
      <c r="ADB109" s="293"/>
      <c r="ADC109" s="293"/>
      <c r="ADD109" s="293"/>
      <c r="ADE109" s="293"/>
      <c r="ADF109" s="293"/>
      <c r="ADG109" s="293"/>
      <c r="ADH109" s="293"/>
      <c r="ADI109" s="293"/>
      <c r="ADJ109" s="293"/>
      <c r="ADK109" s="293"/>
      <c r="ADL109" s="293"/>
      <c r="ADM109" s="293"/>
      <c r="ADN109" s="293"/>
      <c r="ADO109" s="293"/>
      <c r="ADP109" s="293"/>
      <c r="ADQ109" s="293"/>
      <c r="ADR109" s="293"/>
      <c r="ADS109" s="293"/>
      <c r="ADT109" s="293"/>
      <c r="ADU109" s="293"/>
      <c r="ADV109" s="293"/>
      <c r="ADW109" s="293"/>
      <c r="ADX109" s="293"/>
      <c r="ADY109" s="293"/>
      <c r="ADZ109" s="293"/>
      <c r="AEA109" s="293"/>
      <c r="AEB109" s="293"/>
      <c r="AEC109" s="293"/>
      <c r="AED109" s="293"/>
      <c r="AEE109" s="293"/>
      <c r="AEF109" s="293"/>
      <c r="AEG109" s="293"/>
      <c r="AEH109" s="293"/>
      <c r="AEI109" s="293"/>
      <c r="AEJ109" s="293"/>
      <c r="AEK109" s="293"/>
      <c r="AEL109" s="293"/>
      <c r="AEM109" s="293"/>
      <c r="AEN109" s="293"/>
      <c r="AEO109" s="293"/>
      <c r="AEP109" s="293"/>
      <c r="AEQ109" s="293"/>
      <c r="AER109" s="293"/>
      <c r="AES109" s="293"/>
      <c r="AET109" s="293"/>
      <c r="AEU109" s="293"/>
      <c r="AEV109" s="293"/>
      <c r="AEW109" s="293"/>
      <c r="AEX109" s="293"/>
      <c r="AEY109" s="293"/>
      <c r="AEZ109" s="293"/>
      <c r="AFA109" s="293"/>
      <c r="AFB109" s="293"/>
      <c r="AFC109" s="293"/>
      <c r="AFD109" s="293"/>
      <c r="AFE109" s="293"/>
      <c r="AFF109" s="293"/>
      <c r="AFG109" s="293"/>
      <c r="AFH109" s="293"/>
      <c r="AFI109" s="293"/>
      <c r="AFJ109" s="293"/>
      <c r="AFK109" s="293"/>
      <c r="AFL109" s="293"/>
      <c r="AFM109" s="293"/>
      <c r="AFN109" s="293"/>
      <c r="AFO109" s="293"/>
      <c r="AFP109" s="293"/>
      <c r="AFQ109" s="293"/>
      <c r="AFR109" s="293"/>
      <c r="AFS109" s="293"/>
      <c r="AFT109" s="293"/>
      <c r="AFU109" s="293"/>
      <c r="AFV109" s="293"/>
      <c r="AFW109" s="293"/>
      <c r="AFX109" s="293"/>
      <c r="AFY109" s="293"/>
      <c r="AFZ109" s="293"/>
      <c r="AGA109" s="293"/>
      <c r="AGB109" s="293"/>
      <c r="AGC109" s="293"/>
      <c r="AGD109" s="293"/>
      <c r="AGE109" s="293"/>
      <c r="AGF109" s="293"/>
      <c r="AGG109" s="293"/>
      <c r="AGH109" s="293"/>
      <c r="AGI109" s="293"/>
      <c r="AGJ109" s="293"/>
      <c r="AGK109" s="293"/>
      <c r="AGL109" s="293"/>
      <c r="AGM109" s="293"/>
      <c r="AGN109" s="293"/>
      <c r="AGO109" s="293"/>
      <c r="AGP109" s="293"/>
      <c r="AGQ109" s="293"/>
      <c r="AGR109" s="293"/>
      <c r="AGS109" s="293"/>
      <c r="AGT109" s="293"/>
      <c r="AGU109" s="293"/>
      <c r="AGV109" s="293"/>
      <c r="AGW109" s="293"/>
      <c r="AGX109" s="293"/>
      <c r="AGY109" s="293"/>
      <c r="AGZ109" s="293"/>
      <c r="AHA109" s="293"/>
      <c r="AHB109" s="293"/>
      <c r="AHC109" s="293"/>
      <c r="AHD109" s="293"/>
      <c r="AHE109" s="293"/>
      <c r="AHF109" s="293"/>
      <c r="AHG109" s="293"/>
      <c r="AHH109" s="293"/>
      <c r="AHI109" s="293"/>
      <c r="AHJ109" s="293"/>
      <c r="AHK109" s="293"/>
      <c r="AHL109" s="293"/>
      <c r="AHM109" s="293"/>
      <c r="AHN109" s="293"/>
      <c r="AHO109" s="293"/>
      <c r="AHP109" s="293"/>
      <c r="AHQ109" s="293"/>
      <c r="AHR109" s="293"/>
      <c r="AHS109" s="293"/>
      <c r="AHT109" s="293"/>
      <c r="AHU109" s="293"/>
      <c r="AHV109" s="293"/>
      <c r="AHW109" s="293"/>
      <c r="AHX109" s="293"/>
      <c r="AHY109" s="293"/>
      <c r="AHZ109" s="293"/>
      <c r="AIA109" s="293"/>
      <c r="AIB109" s="293"/>
      <c r="AIC109" s="293"/>
      <c r="AID109" s="293"/>
      <c r="AIE109" s="293"/>
      <c r="AIF109" s="293"/>
      <c r="AIG109" s="293"/>
      <c r="AIH109" s="293"/>
      <c r="AII109" s="293"/>
      <c r="AIJ109" s="293"/>
      <c r="AIK109" s="293"/>
      <c r="AIL109" s="293"/>
      <c r="AIM109" s="293"/>
      <c r="AIN109" s="293"/>
      <c r="AIO109" s="293"/>
      <c r="AIP109" s="293"/>
      <c r="AIQ109" s="293"/>
      <c r="AIR109" s="293"/>
      <c r="AIS109" s="293"/>
      <c r="AIT109" s="293"/>
      <c r="AIU109" s="293"/>
      <c r="AIV109" s="293"/>
      <c r="AIW109" s="293"/>
      <c r="AIX109" s="293"/>
      <c r="AIY109" s="293"/>
      <c r="AIZ109" s="293"/>
    </row>
    <row r="110" spans="1:936" s="294" customFormat="1" ht="28.5" customHeight="1" x14ac:dyDescent="0.25">
      <c r="A110" s="200"/>
      <c r="B110" s="201"/>
      <c r="C110" s="201"/>
      <c r="D110" s="205" t="s">
        <v>57</v>
      </c>
      <c r="E110" s="196"/>
      <c r="F110" s="196"/>
      <c r="G110" s="196"/>
      <c r="H110" s="196"/>
      <c r="I110" s="196"/>
      <c r="J110" s="196"/>
      <c r="K110" s="196"/>
      <c r="L110" s="197"/>
      <c r="M110" s="60"/>
      <c r="N110" s="78">
        <f>SUMIF($M$102:$M$107,D110,$N$102:$N$107)</f>
        <v>0</v>
      </c>
      <c r="O110" s="61">
        <f>SUMIF($M$102:$M$107,D110,$O$102:$O$107)</f>
        <v>0</v>
      </c>
      <c r="P110" s="61"/>
      <c r="Q110" s="61">
        <f>SUMIF($M$102:$M$107,D110,$Q$102:$Q$107)</f>
        <v>0</v>
      </c>
      <c r="R110" s="61">
        <f>SUMIF($M$102:$M$107,D110,$R$102:$R$107)</f>
        <v>0</v>
      </c>
      <c r="S110" s="61">
        <f>SUMIF($M$102:$M$107,D110,$S$102:$S$107)</f>
        <v>0</v>
      </c>
      <c r="T110" s="116"/>
      <c r="U110" s="292"/>
      <c r="V110" s="293"/>
      <c r="W110" s="293"/>
      <c r="X110" s="293"/>
      <c r="Y110" s="293"/>
      <c r="Z110" s="293"/>
      <c r="AA110" s="293"/>
      <c r="AB110" s="293"/>
      <c r="AC110" s="293"/>
      <c r="AD110" s="293"/>
      <c r="AE110" s="293"/>
      <c r="AF110" s="293"/>
      <c r="AG110" s="293"/>
      <c r="AH110" s="293"/>
      <c r="AI110" s="293"/>
      <c r="AJ110" s="293"/>
      <c r="AK110" s="293"/>
      <c r="AL110" s="293"/>
      <c r="AM110" s="293"/>
      <c r="AN110" s="293"/>
      <c r="AO110" s="293"/>
      <c r="AP110" s="293"/>
      <c r="AQ110" s="293"/>
      <c r="AR110" s="293"/>
      <c r="AS110" s="293"/>
      <c r="AT110" s="29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93"/>
      <c r="DE110" s="293"/>
      <c r="DF110" s="293"/>
      <c r="DG110" s="293"/>
      <c r="DH110" s="293"/>
      <c r="DI110" s="293"/>
      <c r="DJ110" s="293"/>
      <c r="DK110" s="293"/>
      <c r="DL110" s="293"/>
      <c r="DM110" s="293"/>
      <c r="DN110" s="293"/>
      <c r="DO110" s="293"/>
      <c r="DP110" s="293"/>
      <c r="DQ110" s="293"/>
      <c r="DR110" s="293"/>
      <c r="DS110" s="293"/>
      <c r="DT110" s="293"/>
      <c r="DU110" s="293"/>
      <c r="DV110" s="293"/>
      <c r="DW110" s="293"/>
      <c r="DX110" s="293"/>
      <c r="DY110" s="293"/>
      <c r="DZ110" s="293"/>
      <c r="EA110" s="293"/>
      <c r="EB110" s="293"/>
      <c r="EC110" s="293"/>
      <c r="ED110" s="293"/>
      <c r="EE110" s="293"/>
      <c r="EF110" s="293"/>
      <c r="EG110" s="293"/>
      <c r="EH110" s="293"/>
      <c r="EI110" s="293"/>
      <c r="EJ110" s="293"/>
      <c r="EK110" s="293"/>
      <c r="EL110" s="293"/>
      <c r="EM110" s="293"/>
      <c r="EN110" s="293"/>
      <c r="EO110" s="293"/>
      <c r="EP110" s="293"/>
      <c r="EQ110" s="293"/>
      <c r="ER110" s="293"/>
      <c r="ES110" s="293"/>
      <c r="ET110" s="293"/>
      <c r="EU110" s="293"/>
      <c r="EV110" s="293"/>
      <c r="EW110" s="293"/>
      <c r="EX110" s="293"/>
      <c r="EY110" s="293"/>
      <c r="EZ110" s="293"/>
      <c r="FA110" s="293"/>
      <c r="FB110" s="293"/>
      <c r="FC110" s="293"/>
      <c r="FD110" s="293"/>
      <c r="FE110" s="293"/>
      <c r="FF110" s="293"/>
      <c r="FG110" s="293"/>
      <c r="FH110" s="293"/>
      <c r="FI110" s="293"/>
      <c r="FJ110" s="293"/>
      <c r="FK110" s="293"/>
      <c r="FL110" s="293"/>
      <c r="FM110" s="293"/>
      <c r="FN110" s="293"/>
      <c r="FO110" s="293"/>
      <c r="FP110" s="293"/>
      <c r="FQ110" s="293"/>
      <c r="FR110" s="293"/>
      <c r="FS110" s="293"/>
      <c r="FT110" s="293"/>
      <c r="FU110" s="293"/>
      <c r="FV110" s="293"/>
      <c r="FW110" s="293"/>
      <c r="FX110" s="293"/>
      <c r="FY110" s="293"/>
      <c r="FZ110" s="293"/>
      <c r="GA110" s="293"/>
      <c r="GB110" s="293"/>
      <c r="GC110" s="293"/>
      <c r="GD110" s="293"/>
      <c r="GE110" s="293"/>
      <c r="GF110" s="293"/>
      <c r="GG110" s="293"/>
      <c r="GH110" s="293"/>
      <c r="GI110" s="293"/>
      <c r="GJ110" s="293"/>
      <c r="GK110" s="293"/>
      <c r="GL110" s="293"/>
      <c r="GM110" s="293"/>
      <c r="GN110" s="293"/>
      <c r="GO110" s="293"/>
      <c r="GP110" s="293"/>
      <c r="GQ110" s="293"/>
      <c r="GR110" s="293"/>
      <c r="GS110" s="293"/>
      <c r="GT110" s="293"/>
      <c r="GU110" s="293"/>
      <c r="GV110" s="293"/>
      <c r="GW110" s="293"/>
      <c r="GX110" s="293"/>
      <c r="GY110" s="293"/>
      <c r="GZ110" s="293"/>
      <c r="HA110" s="293"/>
      <c r="HB110" s="293"/>
      <c r="HC110" s="293"/>
      <c r="HD110" s="293"/>
      <c r="HE110" s="293"/>
      <c r="HF110" s="293"/>
      <c r="HG110" s="293"/>
      <c r="HH110" s="293"/>
      <c r="HI110" s="293"/>
      <c r="HJ110" s="293"/>
      <c r="HK110" s="293"/>
      <c r="HL110" s="293"/>
      <c r="HM110" s="293"/>
      <c r="HN110" s="293"/>
      <c r="HO110" s="293"/>
      <c r="HP110" s="293"/>
      <c r="HQ110" s="293"/>
      <c r="HR110" s="293"/>
      <c r="HS110" s="293"/>
      <c r="HT110" s="293"/>
      <c r="HU110" s="293"/>
      <c r="HV110" s="293"/>
      <c r="HW110" s="293"/>
      <c r="HX110" s="293"/>
      <c r="HY110" s="293"/>
      <c r="HZ110" s="293"/>
      <c r="IA110" s="293"/>
      <c r="IB110" s="293"/>
      <c r="IC110" s="293"/>
      <c r="ID110" s="293"/>
      <c r="IE110" s="293"/>
      <c r="IF110" s="293"/>
      <c r="IG110" s="293"/>
      <c r="IH110" s="293"/>
      <c r="II110" s="293"/>
      <c r="IJ110" s="293"/>
      <c r="IK110" s="293"/>
      <c r="IL110" s="293"/>
      <c r="IM110" s="293"/>
      <c r="IN110" s="293"/>
      <c r="IO110" s="293"/>
      <c r="IP110" s="293"/>
      <c r="IQ110" s="293"/>
      <c r="IR110" s="293"/>
      <c r="IS110" s="293"/>
      <c r="IT110" s="293"/>
      <c r="IU110" s="293"/>
      <c r="IV110" s="293"/>
      <c r="IW110" s="293"/>
      <c r="IX110" s="293"/>
      <c r="IY110" s="293"/>
      <c r="IZ110" s="293"/>
      <c r="JA110" s="293"/>
      <c r="JB110" s="293"/>
      <c r="JC110" s="293"/>
      <c r="JD110" s="293"/>
      <c r="JE110" s="293"/>
      <c r="JF110" s="293"/>
      <c r="JG110" s="293"/>
      <c r="JH110" s="293"/>
      <c r="JI110" s="293"/>
      <c r="JJ110" s="293"/>
      <c r="JK110" s="293"/>
      <c r="JL110" s="293"/>
      <c r="JM110" s="293"/>
      <c r="JN110" s="293"/>
      <c r="JO110" s="293"/>
      <c r="JP110" s="293"/>
      <c r="JQ110" s="293"/>
      <c r="JR110" s="293"/>
      <c r="JS110" s="293"/>
      <c r="JT110" s="293"/>
      <c r="JU110" s="293"/>
      <c r="JV110" s="293"/>
      <c r="JW110" s="293"/>
      <c r="JX110" s="293"/>
      <c r="JY110" s="293"/>
      <c r="JZ110" s="293"/>
      <c r="KA110" s="293"/>
      <c r="KB110" s="293"/>
      <c r="KC110" s="293"/>
      <c r="KD110" s="293"/>
      <c r="KE110" s="293"/>
      <c r="KF110" s="293"/>
      <c r="KG110" s="293"/>
      <c r="KH110" s="293"/>
      <c r="KI110" s="293"/>
      <c r="KJ110" s="293"/>
      <c r="KK110" s="293"/>
      <c r="KL110" s="293"/>
      <c r="KM110" s="293"/>
      <c r="KN110" s="293"/>
      <c r="KO110" s="293"/>
      <c r="KP110" s="293"/>
      <c r="KQ110" s="293"/>
      <c r="KR110" s="293"/>
      <c r="KS110" s="293"/>
      <c r="KT110" s="293"/>
      <c r="KU110" s="293"/>
      <c r="KV110" s="293"/>
      <c r="KW110" s="293"/>
      <c r="KX110" s="293"/>
      <c r="KY110" s="293"/>
      <c r="KZ110" s="293"/>
      <c r="LA110" s="293"/>
      <c r="LB110" s="293"/>
      <c r="LC110" s="293"/>
      <c r="LD110" s="293"/>
      <c r="LE110" s="293"/>
      <c r="LF110" s="293"/>
      <c r="LG110" s="293"/>
      <c r="LH110" s="293"/>
      <c r="LI110" s="293"/>
      <c r="LJ110" s="293"/>
      <c r="LK110" s="293"/>
      <c r="LL110" s="293"/>
      <c r="LM110" s="293"/>
      <c r="LN110" s="293"/>
      <c r="LO110" s="293"/>
      <c r="LP110" s="293"/>
      <c r="LQ110" s="293"/>
      <c r="LR110" s="293"/>
      <c r="LS110" s="293"/>
      <c r="LT110" s="293"/>
      <c r="LU110" s="293"/>
      <c r="LV110" s="293"/>
      <c r="LW110" s="293"/>
      <c r="LX110" s="293"/>
      <c r="LY110" s="293"/>
      <c r="LZ110" s="293"/>
      <c r="MA110" s="293"/>
      <c r="MB110" s="293"/>
      <c r="MC110" s="293"/>
      <c r="MD110" s="293"/>
      <c r="ME110" s="293"/>
      <c r="MF110" s="293"/>
      <c r="MG110" s="293"/>
      <c r="MH110" s="293"/>
      <c r="MI110" s="293"/>
      <c r="MJ110" s="293"/>
      <c r="MK110" s="293"/>
      <c r="ML110" s="293"/>
      <c r="MM110" s="293"/>
      <c r="MN110" s="293"/>
      <c r="MO110" s="293"/>
      <c r="MP110" s="293"/>
      <c r="MQ110" s="293"/>
      <c r="MR110" s="293"/>
      <c r="MS110" s="293"/>
      <c r="MT110" s="293"/>
      <c r="MU110" s="293"/>
      <c r="MV110" s="293"/>
      <c r="MW110" s="293"/>
      <c r="MX110" s="293"/>
      <c r="MY110" s="293"/>
      <c r="MZ110" s="293"/>
      <c r="NA110" s="293"/>
      <c r="NB110" s="293"/>
      <c r="NC110" s="293"/>
      <c r="ND110" s="293"/>
      <c r="NE110" s="293"/>
      <c r="NF110" s="293"/>
      <c r="NG110" s="293"/>
      <c r="NH110" s="293"/>
      <c r="NI110" s="293"/>
      <c r="NJ110" s="293"/>
      <c r="NK110" s="293"/>
      <c r="NL110" s="293"/>
      <c r="NM110" s="293"/>
      <c r="NN110" s="293"/>
      <c r="NO110" s="293"/>
      <c r="NP110" s="293"/>
      <c r="NQ110" s="293"/>
      <c r="NR110" s="293"/>
      <c r="NS110" s="293"/>
      <c r="NT110" s="293"/>
      <c r="NU110" s="293"/>
      <c r="NV110" s="293"/>
      <c r="NW110" s="293"/>
      <c r="NX110" s="293"/>
      <c r="NY110" s="293"/>
      <c r="NZ110" s="293"/>
      <c r="OA110" s="293"/>
      <c r="OB110" s="293"/>
      <c r="OC110" s="293"/>
      <c r="OD110" s="293"/>
      <c r="OE110" s="293"/>
      <c r="OF110" s="293"/>
      <c r="OG110" s="293"/>
      <c r="OH110" s="293"/>
      <c r="OI110" s="293"/>
      <c r="OJ110" s="293"/>
      <c r="OK110" s="293"/>
      <c r="OL110" s="293"/>
      <c r="OM110" s="293"/>
      <c r="ON110" s="293"/>
      <c r="OO110" s="293"/>
      <c r="OP110" s="293"/>
      <c r="OQ110" s="293"/>
      <c r="OR110" s="293"/>
      <c r="OS110" s="293"/>
      <c r="OT110" s="293"/>
      <c r="OU110" s="293"/>
      <c r="OV110" s="293"/>
      <c r="OW110" s="293"/>
      <c r="OX110" s="293"/>
      <c r="OY110" s="293"/>
      <c r="OZ110" s="293"/>
      <c r="PA110" s="293"/>
      <c r="PB110" s="293"/>
      <c r="PC110" s="293"/>
      <c r="PD110" s="293"/>
      <c r="PE110" s="293"/>
      <c r="PF110" s="293"/>
      <c r="PG110" s="293"/>
      <c r="PH110" s="293"/>
      <c r="PI110" s="293"/>
      <c r="PJ110" s="293"/>
      <c r="PK110" s="293"/>
      <c r="PL110" s="293"/>
      <c r="PM110" s="293"/>
      <c r="PN110" s="293"/>
      <c r="PO110" s="293"/>
      <c r="PP110" s="293"/>
      <c r="PQ110" s="293"/>
      <c r="PR110" s="293"/>
      <c r="PS110" s="293"/>
      <c r="PT110" s="293"/>
      <c r="PU110" s="293"/>
      <c r="PV110" s="293"/>
      <c r="PW110" s="293"/>
      <c r="PX110" s="293"/>
      <c r="PY110" s="293"/>
      <c r="PZ110" s="293"/>
      <c r="QA110" s="293"/>
      <c r="QB110" s="293"/>
      <c r="QC110" s="293"/>
      <c r="QD110" s="293"/>
      <c r="QE110" s="293"/>
      <c r="QF110" s="293"/>
      <c r="QG110" s="293"/>
      <c r="QH110" s="293"/>
      <c r="QI110" s="293"/>
      <c r="QJ110" s="293"/>
      <c r="QK110" s="293"/>
      <c r="QL110" s="293"/>
      <c r="QM110" s="293"/>
      <c r="QN110" s="293"/>
      <c r="QO110" s="293"/>
      <c r="QP110" s="293"/>
      <c r="QQ110" s="293"/>
      <c r="QR110" s="293"/>
      <c r="QS110" s="293"/>
      <c r="QT110" s="293"/>
      <c r="QU110" s="293"/>
      <c r="QV110" s="293"/>
      <c r="QW110" s="293"/>
      <c r="QX110" s="293"/>
      <c r="QY110" s="293"/>
      <c r="QZ110" s="293"/>
      <c r="RA110" s="293"/>
      <c r="RB110" s="293"/>
      <c r="RC110" s="293"/>
      <c r="RD110" s="293"/>
      <c r="RE110" s="293"/>
      <c r="RF110" s="293"/>
      <c r="RG110" s="293"/>
      <c r="RH110" s="293"/>
      <c r="RI110" s="293"/>
      <c r="RJ110" s="293"/>
      <c r="RK110" s="293"/>
      <c r="RL110" s="293"/>
      <c r="RM110" s="293"/>
      <c r="RN110" s="293"/>
      <c r="RO110" s="293"/>
      <c r="RP110" s="293"/>
      <c r="RQ110" s="293"/>
      <c r="RR110" s="293"/>
      <c r="RS110" s="293"/>
      <c r="RT110" s="293"/>
      <c r="RU110" s="293"/>
      <c r="RV110" s="293"/>
      <c r="RW110" s="293"/>
      <c r="RX110" s="293"/>
      <c r="RY110" s="293"/>
      <c r="RZ110" s="293"/>
      <c r="SA110" s="293"/>
      <c r="SB110" s="293"/>
      <c r="SC110" s="293"/>
      <c r="SD110" s="293"/>
      <c r="SE110" s="293"/>
      <c r="SF110" s="293"/>
      <c r="SG110" s="293"/>
      <c r="SH110" s="293"/>
      <c r="SI110" s="293"/>
      <c r="SJ110" s="293"/>
      <c r="SK110" s="293"/>
      <c r="SL110" s="293"/>
      <c r="SM110" s="293"/>
      <c r="SN110" s="293"/>
      <c r="SO110" s="293"/>
      <c r="SP110" s="293"/>
      <c r="SQ110" s="293"/>
      <c r="SR110" s="293"/>
      <c r="SS110" s="293"/>
      <c r="ST110" s="293"/>
      <c r="SU110" s="293"/>
      <c r="SV110" s="293"/>
      <c r="SW110" s="293"/>
      <c r="SX110" s="293"/>
      <c r="SY110" s="293"/>
      <c r="SZ110" s="293"/>
      <c r="TA110" s="293"/>
      <c r="TB110" s="293"/>
      <c r="TC110" s="293"/>
      <c r="TD110" s="293"/>
      <c r="TE110" s="293"/>
      <c r="TF110" s="293"/>
      <c r="TG110" s="293"/>
      <c r="TH110" s="293"/>
      <c r="TI110" s="293"/>
      <c r="TJ110" s="293"/>
      <c r="TK110" s="293"/>
      <c r="TL110" s="293"/>
      <c r="TM110" s="293"/>
      <c r="TN110" s="293"/>
      <c r="TO110" s="293"/>
      <c r="TP110" s="293"/>
      <c r="TQ110" s="293"/>
      <c r="TR110" s="293"/>
      <c r="TS110" s="293"/>
      <c r="TT110" s="293"/>
      <c r="TU110" s="293"/>
      <c r="TV110" s="293"/>
      <c r="TW110" s="293"/>
      <c r="TX110" s="293"/>
      <c r="TY110" s="293"/>
      <c r="TZ110" s="293"/>
      <c r="UA110" s="293"/>
      <c r="UB110" s="293"/>
      <c r="UC110" s="293"/>
      <c r="UD110" s="293"/>
      <c r="UE110" s="293"/>
      <c r="UF110" s="293"/>
      <c r="UG110" s="293"/>
      <c r="UH110" s="293"/>
      <c r="UI110" s="293"/>
      <c r="UJ110" s="293"/>
      <c r="UK110" s="293"/>
      <c r="UL110" s="293"/>
      <c r="UM110" s="293"/>
      <c r="UN110" s="293"/>
      <c r="UO110" s="293"/>
      <c r="UP110" s="293"/>
      <c r="UQ110" s="293"/>
      <c r="UR110" s="293"/>
      <c r="US110" s="293"/>
      <c r="UT110" s="293"/>
      <c r="UU110" s="293"/>
      <c r="UV110" s="293"/>
      <c r="UW110" s="293"/>
      <c r="UX110" s="293"/>
      <c r="UY110" s="293"/>
      <c r="UZ110" s="293"/>
      <c r="VA110" s="293"/>
      <c r="VB110" s="293"/>
      <c r="VC110" s="293"/>
      <c r="VD110" s="293"/>
      <c r="VE110" s="293"/>
      <c r="VF110" s="293"/>
      <c r="VG110" s="293"/>
      <c r="VH110" s="293"/>
      <c r="VI110" s="293"/>
      <c r="VJ110" s="293"/>
      <c r="VK110" s="293"/>
      <c r="VL110" s="293"/>
      <c r="VM110" s="293"/>
      <c r="VN110" s="293"/>
      <c r="VO110" s="293"/>
      <c r="VP110" s="293"/>
      <c r="VQ110" s="293"/>
      <c r="VR110" s="293"/>
      <c r="VS110" s="293"/>
      <c r="VT110" s="293"/>
      <c r="VU110" s="293"/>
      <c r="VV110" s="293"/>
      <c r="VW110" s="293"/>
      <c r="VX110" s="293"/>
      <c r="VY110" s="293"/>
      <c r="VZ110" s="293"/>
      <c r="WA110" s="293"/>
      <c r="WB110" s="293"/>
      <c r="WC110" s="293"/>
      <c r="WD110" s="293"/>
      <c r="WE110" s="293"/>
      <c r="WF110" s="293"/>
      <c r="WG110" s="293"/>
      <c r="WH110" s="293"/>
      <c r="WI110" s="293"/>
      <c r="WJ110" s="293"/>
      <c r="WK110" s="293"/>
      <c r="WL110" s="293"/>
      <c r="WM110" s="293"/>
      <c r="WN110" s="293"/>
      <c r="WO110" s="293"/>
      <c r="WP110" s="293"/>
      <c r="WQ110" s="293"/>
      <c r="WR110" s="293"/>
      <c r="WS110" s="293"/>
      <c r="WT110" s="293"/>
      <c r="WU110" s="293"/>
      <c r="WV110" s="293"/>
      <c r="WW110" s="293"/>
      <c r="WX110" s="293"/>
      <c r="WY110" s="293"/>
      <c r="WZ110" s="293"/>
      <c r="XA110" s="293"/>
      <c r="XB110" s="293"/>
      <c r="XC110" s="293"/>
      <c r="XD110" s="293"/>
      <c r="XE110" s="293"/>
      <c r="XF110" s="293"/>
      <c r="XG110" s="293"/>
      <c r="XH110" s="293"/>
      <c r="XI110" s="293"/>
      <c r="XJ110" s="293"/>
      <c r="XK110" s="293"/>
      <c r="XL110" s="293"/>
      <c r="XM110" s="293"/>
      <c r="XN110" s="293"/>
      <c r="XO110" s="293"/>
      <c r="XP110" s="293"/>
      <c r="XQ110" s="293"/>
      <c r="XR110" s="293"/>
      <c r="XS110" s="293"/>
      <c r="XT110" s="293"/>
      <c r="XU110" s="293"/>
      <c r="XV110" s="293"/>
      <c r="XW110" s="293"/>
      <c r="XX110" s="293"/>
      <c r="XY110" s="293"/>
      <c r="XZ110" s="293"/>
      <c r="YA110" s="293"/>
      <c r="YB110" s="293"/>
      <c r="YC110" s="293"/>
      <c r="YD110" s="293"/>
      <c r="YE110" s="293"/>
      <c r="YF110" s="293"/>
      <c r="YG110" s="293"/>
      <c r="YH110" s="293"/>
      <c r="YI110" s="293"/>
      <c r="YJ110" s="293"/>
      <c r="YK110" s="293"/>
      <c r="YL110" s="293"/>
      <c r="YM110" s="293"/>
      <c r="YN110" s="293"/>
      <c r="YO110" s="293"/>
      <c r="YP110" s="293"/>
      <c r="YQ110" s="293"/>
      <c r="YR110" s="293"/>
      <c r="YS110" s="293"/>
      <c r="YT110" s="293"/>
      <c r="YU110" s="293"/>
      <c r="YV110" s="293"/>
      <c r="YW110" s="293"/>
      <c r="YX110" s="293"/>
      <c r="YY110" s="293"/>
      <c r="YZ110" s="293"/>
      <c r="ZA110" s="293"/>
      <c r="ZB110" s="293"/>
      <c r="ZC110" s="293"/>
      <c r="ZD110" s="293"/>
      <c r="ZE110" s="293"/>
      <c r="ZF110" s="293"/>
      <c r="ZG110" s="293"/>
      <c r="ZH110" s="293"/>
      <c r="ZI110" s="293"/>
      <c r="ZJ110" s="293"/>
      <c r="ZK110" s="293"/>
      <c r="ZL110" s="293"/>
      <c r="ZM110" s="293"/>
      <c r="ZN110" s="293"/>
      <c r="ZO110" s="293"/>
      <c r="ZP110" s="293"/>
      <c r="ZQ110" s="293"/>
      <c r="ZR110" s="293"/>
      <c r="ZS110" s="293"/>
      <c r="ZT110" s="293"/>
      <c r="ZU110" s="293"/>
      <c r="ZV110" s="293"/>
      <c r="ZW110" s="293"/>
      <c r="ZX110" s="293"/>
      <c r="ZY110" s="293"/>
      <c r="ZZ110" s="293"/>
      <c r="AAA110" s="293"/>
      <c r="AAB110" s="293"/>
      <c r="AAC110" s="293"/>
      <c r="AAD110" s="293"/>
      <c r="AAE110" s="293"/>
      <c r="AAF110" s="293"/>
      <c r="AAG110" s="293"/>
      <c r="AAH110" s="293"/>
      <c r="AAI110" s="293"/>
      <c r="AAJ110" s="293"/>
      <c r="AAK110" s="293"/>
      <c r="AAL110" s="293"/>
      <c r="AAM110" s="293"/>
      <c r="AAN110" s="293"/>
      <c r="AAO110" s="293"/>
      <c r="AAP110" s="293"/>
      <c r="AAQ110" s="293"/>
      <c r="AAR110" s="293"/>
      <c r="AAS110" s="293"/>
      <c r="AAT110" s="293"/>
      <c r="AAU110" s="293"/>
      <c r="AAV110" s="293"/>
      <c r="AAW110" s="293"/>
      <c r="AAX110" s="293"/>
      <c r="AAY110" s="293"/>
      <c r="AAZ110" s="293"/>
      <c r="ABA110" s="293"/>
      <c r="ABB110" s="293"/>
      <c r="ABC110" s="293"/>
      <c r="ABD110" s="293"/>
      <c r="ABE110" s="293"/>
      <c r="ABF110" s="293"/>
      <c r="ABG110" s="293"/>
      <c r="ABH110" s="293"/>
      <c r="ABI110" s="293"/>
      <c r="ABJ110" s="293"/>
      <c r="ABK110" s="293"/>
      <c r="ABL110" s="293"/>
      <c r="ABM110" s="293"/>
      <c r="ABN110" s="293"/>
      <c r="ABO110" s="293"/>
      <c r="ABP110" s="293"/>
      <c r="ABQ110" s="293"/>
      <c r="ABR110" s="293"/>
      <c r="ABS110" s="293"/>
      <c r="ABT110" s="293"/>
      <c r="ABU110" s="293"/>
      <c r="ABV110" s="293"/>
      <c r="ABW110" s="293"/>
      <c r="ABX110" s="293"/>
      <c r="ABY110" s="293"/>
      <c r="ABZ110" s="293"/>
      <c r="ACA110" s="293"/>
      <c r="ACB110" s="293"/>
      <c r="ACC110" s="293"/>
      <c r="ACD110" s="293"/>
      <c r="ACE110" s="293"/>
      <c r="ACF110" s="293"/>
      <c r="ACG110" s="293"/>
      <c r="ACH110" s="293"/>
      <c r="ACI110" s="293"/>
      <c r="ACJ110" s="293"/>
      <c r="ACK110" s="293"/>
      <c r="ACL110" s="293"/>
      <c r="ACM110" s="293"/>
      <c r="ACN110" s="293"/>
      <c r="ACO110" s="293"/>
      <c r="ACP110" s="293"/>
      <c r="ACQ110" s="293"/>
      <c r="ACR110" s="293"/>
      <c r="ACS110" s="293"/>
      <c r="ACT110" s="293"/>
      <c r="ACU110" s="293"/>
      <c r="ACV110" s="293"/>
      <c r="ACW110" s="293"/>
      <c r="ACX110" s="293"/>
      <c r="ACY110" s="293"/>
      <c r="ACZ110" s="293"/>
      <c r="ADA110" s="293"/>
      <c r="ADB110" s="293"/>
      <c r="ADC110" s="293"/>
      <c r="ADD110" s="293"/>
      <c r="ADE110" s="293"/>
      <c r="ADF110" s="293"/>
      <c r="ADG110" s="293"/>
      <c r="ADH110" s="293"/>
      <c r="ADI110" s="293"/>
      <c r="ADJ110" s="293"/>
      <c r="ADK110" s="293"/>
      <c r="ADL110" s="293"/>
      <c r="ADM110" s="293"/>
      <c r="ADN110" s="293"/>
      <c r="ADO110" s="293"/>
      <c r="ADP110" s="293"/>
      <c r="ADQ110" s="293"/>
      <c r="ADR110" s="293"/>
      <c r="ADS110" s="293"/>
      <c r="ADT110" s="293"/>
      <c r="ADU110" s="293"/>
      <c r="ADV110" s="293"/>
      <c r="ADW110" s="293"/>
      <c r="ADX110" s="293"/>
      <c r="ADY110" s="293"/>
      <c r="ADZ110" s="293"/>
      <c r="AEA110" s="293"/>
      <c r="AEB110" s="293"/>
      <c r="AEC110" s="293"/>
      <c r="AED110" s="293"/>
      <c r="AEE110" s="293"/>
      <c r="AEF110" s="293"/>
      <c r="AEG110" s="293"/>
      <c r="AEH110" s="293"/>
      <c r="AEI110" s="293"/>
      <c r="AEJ110" s="293"/>
      <c r="AEK110" s="293"/>
      <c r="AEL110" s="293"/>
      <c r="AEM110" s="293"/>
      <c r="AEN110" s="293"/>
      <c r="AEO110" s="293"/>
      <c r="AEP110" s="293"/>
      <c r="AEQ110" s="293"/>
      <c r="AER110" s="293"/>
      <c r="AES110" s="293"/>
      <c r="AET110" s="293"/>
      <c r="AEU110" s="293"/>
      <c r="AEV110" s="293"/>
      <c r="AEW110" s="293"/>
      <c r="AEX110" s="293"/>
      <c r="AEY110" s="293"/>
      <c r="AEZ110" s="293"/>
      <c r="AFA110" s="293"/>
      <c r="AFB110" s="293"/>
      <c r="AFC110" s="293"/>
      <c r="AFD110" s="293"/>
      <c r="AFE110" s="293"/>
      <c r="AFF110" s="293"/>
      <c r="AFG110" s="293"/>
      <c r="AFH110" s="293"/>
      <c r="AFI110" s="293"/>
      <c r="AFJ110" s="293"/>
      <c r="AFK110" s="293"/>
      <c r="AFL110" s="293"/>
      <c r="AFM110" s="293"/>
      <c r="AFN110" s="293"/>
      <c r="AFO110" s="293"/>
      <c r="AFP110" s="293"/>
      <c r="AFQ110" s="293"/>
      <c r="AFR110" s="293"/>
      <c r="AFS110" s="293"/>
      <c r="AFT110" s="293"/>
      <c r="AFU110" s="293"/>
      <c r="AFV110" s="293"/>
      <c r="AFW110" s="293"/>
      <c r="AFX110" s="293"/>
      <c r="AFY110" s="293"/>
      <c r="AFZ110" s="293"/>
      <c r="AGA110" s="293"/>
      <c r="AGB110" s="293"/>
      <c r="AGC110" s="293"/>
      <c r="AGD110" s="293"/>
      <c r="AGE110" s="293"/>
      <c r="AGF110" s="293"/>
      <c r="AGG110" s="293"/>
      <c r="AGH110" s="293"/>
      <c r="AGI110" s="293"/>
      <c r="AGJ110" s="293"/>
      <c r="AGK110" s="293"/>
      <c r="AGL110" s="293"/>
      <c r="AGM110" s="293"/>
      <c r="AGN110" s="293"/>
      <c r="AGO110" s="293"/>
      <c r="AGP110" s="293"/>
      <c r="AGQ110" s="293"/>
      <c r="AGR110" s="293"/>
      <c r="AGS110" s="293"/>
      <c r="AGT110" s="293"/>
      <c r="AGU110" s="293"/>
      <c r="AGV110" s="293"/>
      <c r="AGW110" s="293"/>
      <c r="AGX110" s="293"/>
      <c r="AGY110" s="293"/>
      <c r="AGZ110" s="293"/>
      <c r="AHA110" s="293"/>
      <c r="AHB110" s="293"/>
      <c r="AHC110" s="293"/>
      <c r="AHD110" s="293"/>
      <c r="AHE110" s="293"/>
      <c r="AHF110" s="293"/>
      <c r="AHG110" s="293"/>
      <c r="AHH110" s="293"/>
      <c r="AHI110" s="293"/>
      <c r="AHJ110" s="293"/>
      <c r="AHK110" s="293"/>
      <c r="AHL110" s="293"/>
      <c r="AHM110" s="293"/>
      <c r="AHN110" s="293"/>
      <c r="AHO110" s="293"/>
      <c r="AHP110" s="293"/>
      <c r="AHQ110" s="293"/>
      <c r="AHR110" s="293"/>
      <c r="AHS110" s="293"/>
      <c r="AHT110" s="293"/>
      <c r="AHU110" s="293"/>
      <c r="AHV110" s="293"/>
      <c r="AHW110" s="293"/>
      <c r="AHX110" s="293"/>
      <c r="AHY110" s="293"/>
      <c r="AHZ110" s="293"/>
      <c r="AIA110" s="293"/>
      <c r="AIB110" s="293"/>
      <c r="AIC110" s="293"/>
      <c r="AID110" s="293"/>
      <c r="AIE110" s="293"/>
      <c r="AIF110" s="293"/>
      <c r="AIG110" s="293"/>
      <c r="AIH110" s="293"/>
      <c r="AII110" s="293"/>
      <c r="AIJ110" s="293"/>
      <c r="AIK110" s="293"/>
      <c r="AIL110" s="293"/>
      <c r="AIM110" s="293"/>
      <c r="AIN110" s="293"/>
      <c r="AIO110" s="293"/>
      <c r="AIP110" s="293"/>
      <c r="AIQ110" s="293"/>
      <c r="AIR110" s="293"/>
      <c r="AIS110" s="293"/>
      <c r="AIT110" s="293"/>
      <c r="AIU110" s="293"/>
      <c r="AIV110" s="293"/>
      <c r="AIW110" s="293"/>
      <c r="AIX110" s="293"/>
      <c r="AIY110" s="293"/>
      <c r="AIZ110" s="293"/>
    </row>
    <row r="111" spans="1:936" s="294" customFormat="1" ht="30" customHeight="1" thickBot="1" x14ac:dyDescent="0.3">
      <c r="A111" s="219"/>
      <c r="B111" s="220"/>
      <c r="C111" s="220"/>
      <c r="D111" s="206" t="s">
        <v>77</v>
      </c>
      <c r="E111" s="207"/>
      <c r="F111" s="207"/>
      <c r="G111" s="207"/>
      <c r="H111" s="207"/>
      <c r="I111" s="207"/>
      <c r="J111" s="207"/>
      <c r="K111" s="207"/>
      <c r="L111" s="208"/>
      <c r="M111" s="64"/>
      <c r="N111" s="65">
        <f>SUMIF($M$102:$M$107,D111,$N$102:$N$107)</f>
        <v>0</v>
      </c>
      <c r="O111" s="65">
        <f>SUMIF($M$102:$M$107,D111,$O$102:$O$107)</f>
        <v>0</v>
      </c>
      <c r="P111" s="65"/>
      <c r="Q111" s="65">
        <f>SUMIF($M$102:$M$107,D111,$Q$102:$Q$107)</f>
        <v>0</v>
      </c>
      <c r="R111" s="65">
        <f>SUMIF($M$102:$M$107,D111,$R$102:$R$107)</f>
        <v>0</v>
      </c>
      <c r="S111" s="65">
        <f>SUMIF($M$102:$M$107,D111,$S$102:$S$107)</f>
        <v>0</v>
      </c>
      <c r="T111" s="118"/>
      <c r="U111" s="292"/>
      <c r="V111" s="293"/>
      <c r="W111" s="293"/>
      <c r="X111" s="293"/>
      <c r="Y111" s="293"/>
      <c r="Z111" s="293"/>
      <c r="AA111" s="293"/>
      <c r="AB111" s="293"/>
      <c r="AC111" s="293"/>
      <c r="AD111" s="293"/>
      <c r="AE111" s="293"/>
      <c r="AF111" s="293"/>
      <c r="AG111" s="293"/>
      <c r="AH111" s="293"/>
      <c r="AI111" s="293"/>
      <c r="AJ111" s="293"/>
      <c r="AK111" s="293"/>
      <c r="AL111" s="293"/>
      <c r="AM111" s="293"/>
      <c r="AN111" s="293"/>
      <c r="AO111" s="293"/>
      <c r="AP111" s="293"/>
      <c r="AQ111" s="293"/>
      <c r="AR111" s="293"/>
      <c r="AS111" s="293"/>
      <c r="AT111" s="29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293"/>
      <c r="CZ111" s="293"/>
      <c r="DA111" s="293"/>
      <c r="DB111" s="293"/>
      <c r="DC111" s="293"/>
      <c r="DD111" s="293"/>
      <c r="DE111" s="293"/>
      <c r="DF111" s="293"/>
      <c r="DG111" s="293"/>
      <c r="DH111" s="293"/>
      <c r="DI111" s="293"/>
      <c r="DJ111" s="293"/>
      <c r="DK111" s="293"/>
      <c r="DL111" s="293"/>
      <c r="DM111" s="293"/>
      <c r="DN111" s="293"/>
      <c r="DO111" s="293"/>
      <c r="DP111" s="293"/>
      <c r="DQ111" s="293"/>
      <c r="DR111" s="293"/>
      <c r="DS111" s="293"/>
      <c r="DT111" s="293"/>
      <c r="DU111" s="293"/>
      <c r="DV111" s="293"/>
      <c r="DW111" s="293"/>
      <c r="DX111" s="293"/>
      <c r="DY111" s="293"/>
      <c r="DZ111" s="293"/>
      <c r="EA111" s="293"/>
      <c r="EB111" s="293"/>
      <c r="EC111" s="293"/>
      <c r="ED111" s="293"/>
      <c r="EE111" s="293"/>
      <c r="EF111" s="293"/>
      <c r="EG111" s="293"/>
      <c r="EH111" s="293"/>
      <c r="EI111" s="293"/>
      <c r="EJ111" s="293"/>
      <c r="EK111" s="293"/>
      <c r="EL111" s="293"/>
      <c r="EM111" s="293"/>
      <c r="EN111" s="293"/>
      <c r="EO111" s="293"/>
      <c r="EP111" s="293"/>
      <c r="EQ111" s="293"/>
      <c r="ER111" s="293"/>
      <c r="ES111" s="293"/>
      <c r="ET111" s="293"/>
      <c r="EU111" s="293"/>
      <c r="EV111" s="293"/>
      <c r="EW111" s="293"/>
      <c r="EX111" s="293"/>
      <c r="EY111" s="293"/>
      <c r="EZ111" s="293"/>
      <c r="FA111" s="293"/>
      <c r="FB111" s="293"/>
      <c r="FC111" s="293"/>
      <c r="FD111" s="293"/>
      <c r="FE111" s="293"/>
      <c r="FF111" s="293"/>
      <c r="FG111" s="293"/>
      <c r="FH111" s="293"/>
      <c r="FI111" s="293"/>
      <c r="FJ111" s="293"/>
      <c r="FK111" s="293"/>
      <c r="FL111" s="293"/>
      <c r="FM111" s="293"/>
      <c r="FN111" s="293"/>
      <c r="FO111" s="293"/>
      <c r="FP111" s="293"/>
      <c r="FQ111" s="293"/>
      <c r="FR111" s="293"/>
      <c r="FS111" s="293"/>
      <c r="FT111" s="293"/>
      <c r="FU111" s="293"/>
      <c r="FV111" s="293"/>
      <c r="FW111" s="293"/>
      <c r="FX111" s="293"/>
      <c r="FY111" s="293"/>
      <c r="FZ111" s="293"/>
      <c r="GA111" s="293"/>
      <c r="GB111" s="293"/>
      <c r="GC111" s="293"/>
      <c r="GD111" s="293"/>
      <c r="GE111" s="293"/>
      <c r="GF111" s="293"/>
      <c r="GG111" s="293"/>
      <c r="GH111" s="293"/>
      <c r="GI111" s="293"/>
      <c r="GJ111" s="293"/>
      <c r="GK111" s="293"/>
      <c r="GL111" s="293"/>
      <c r="GM111" s="293"/>
      <c r="GN111" s="293"/>
      <c r="GO111" s="293"/>
      <c r="GP111" s="293"/>
      <c r="GQ111" s="293"/>
      <c r="GR111" s="293"/>
      <c r="GS111" s="293"/>
      <c r="GT111" s="293"/>
      <c r="GU111" s="293"/>
      <c r="GV111" s="293"/>
      <c r="GW111" s="293"/>
      <c r="GX111" s="293"/>
      <c r="GY111" s="293"/>
      <c r="GZ111" s="293"/>
      <c r="HA111" s="293"/>
      <c r="HB111" s="293"/>
      <c r="HC111" s="293"/>
      <c r="HD111" s="293"/>
      <c r="HE111" s="293"/>
      <c r="HF111" s="293"/>
      <c r="HG111" s="293"/>
      <c r="HH111" s="293"/>
      <c r="HI111" s="293"/>
      <c r="HJ111" s="293"/>
      <c r="HK111" s="293"/>
      <c r="HL111" s="293"/>
      <c r="HM111" s="293"/>
      <c r="HN111" s="293"/>
      <c r="HO111" s="293"/>
      <c r="HP111" s="293"/>
      <c r="HQ111" s="293"/>
      <c r="HR111" s="293"/>
      <c r="HS111" s="293"/>
      <c r="HT111" s="293"/>
      <c r="HU111" s="293"/>
      <c r="HV111" s="293"/>
      <c r="HW111" s="293"/>
      <c r="HX111" s="293"/>
      <c r="HY111" s="293"/>
      <c r="HZ111" s="293"/>
      <c r="IA111" s="293"/>
      <c r="IB111" s="293"/>
      <c r="IC111" s="293"/>
      <c r="ID111" s="293"/>
      <c r="IE111" s="293"/>
      <c r="IF111" s="293"/>
      <c r="IG111" s="293"/>
      <c r="IH111" s="293"/>
      <c r="II111" s="293"/>
      <c r="IJ111" s="293"/>
      <c r="IK111" s="293"/>
      <c r="IL111" s="293"/>
      <c r="IM111" s="293"/>
      <c r="IN111" s="293"/>
      <c r="IO111" s="293"/>
      <c r="IP111" s="293"/>
      <c r="IQ111" s="293"/>
      <c r="IR111" s="293"/>
      <c r="IS111" s="293"/>
      <c r="IT111" s="293"/>
      <c r="IU111" s="293"/>
      <c r="IV111" s="293"/>
      <c r="IW111" s="293"/>
      <c r="IX111" s="293"/>
      <c r="IY111" s="293"/>
      <c r="IZ111" s="293"/>
      <c r="JA111" s="293"/>
      <c r="JB111" s="293"/>
      <c r="JC111" s="293"/>
      <c r="JD111" s="293"/>
      <c r="JE111" s="293"/>
      <c r="JF111" s="293"/>
      <c r="JG111" s="293"/>
      <c r="JH111" s="293"/>
      <c r="JI111" s="293"/>
      <c r="JJ111" s="293"/>
      <c r="JK111" s="293"/>
      <c r="JL111" s="293"/>
      <c r="JM111" s="293"/>
      <c r="JN111" s="293"/>
      <c r="JO111" s="293"/>
      <c r="JP111" s="293"/>
      <c r="JQ111" s="293"/>
      <c r="JR111" s="293"/>
      <c r="JS111" s="293"/>
      <c r="JT111" s="293"/>
      <c r="JU111" s="293"/>
      <c r="JV111" s="293"/>
      <c r="JW111" s="293"/>
      <c r="JX111" s="293"/>
      <c r="JY111" s="293"/>
      <c r="JZ111" s="293"/>
      <c r="KA111" s="293"/>
      <c r="KB111" s="293"/>
      <c r="KC111" s="293"/>
      <c r="KD111" s="293"/>
      <c r="KE111" s="293"/>
      <c r="KF111" s="293"/>
      <c r="KG111" s="293"/>
      <c r="KH111" s="293"/>
      <c r="KI111" s="293"/>
      <c r="KJ111" s="293"/>
      <c r="KK111" s="293"/>
      <c r="KL111" s="293"/>
      <c r="KM111" s="293"/>
      <c r="KN111" s="293"/>
      <c r="KO111" s="293"/>
      <c r="KP111" s="293"/>
      <c r="KQ111" s="293"/>
      <c r="KR111" s="293"/>
      <c r="KS111" s="293"/>
      <c r="KT111" s="293"/>
      <c r="KU111" s="293"/>
      <c r="KV111" s="293"/>
      <c r="KW111" s="293"/>
      <c r="KX111" s="293"/>
      <c r="KY111" s="293"/>
      <c r="KZ111" s="293"/>
      <c r="LA111" s="293"/>
      <c r="LB111" s="293"/>
      <c r="LC111" s="293"/>
      <c r="LD111" s="293"/>
      <c r="LE111" s="293"/>
      <c r="LF111" s="293"/>
      <c r="LG111" s="293"/>
      <c r="LH111" s="293"/>
      <c r="LI111" s="293"/>
      <c r="LJ111" s="293"/>
      <c r="LK111" s="293"/>
      <c r="LL111" s="293"/>
      <c r="LM111" s="293"/>
      <c r="LN111" s="293"/>
      <c r="LO111" s="293"/>
      <c r="LP111" s="293"/>
      <c r="LQ111" s="293"/>
      <c r="LR111" s="293"/>
      <c r="LS111" s="293"/>
      <c r="LT111" s="293"/>
      <c r="LU111" s="293"/>
      <c r="LV111" s="293"/>
      <c r="LW111" s="293"/>
      <c r="LX111" s="293"/>
      <c r="LY111" s="293"/>
      <c r="LZ111" s="293"/>
      <c r="MA111" s="293"/>
      <c r="MB111" s="293"/>
      <c r="MC111" s="293"/>
      <c r="MD111" s="293"/>
      <c r="ME111" s="293"/>
      <c r="MF111" s="293"/>
      <c r="MG111" s="293"/>
      <c r="MH111" s="293"/>
      <c r="MI111" s="293"/>
      <c r="MJ111" s="293"/>
      <c r="MK111" s="293"/>
      <c r="ML111" s="293"/>
      <c r="MM111" s="293"/>
      <c r="MN111" s="293"/>
      <c r="MO111" s="293"/>
      <c r="MP111" s="293"/>
      <c r="MQ111" s="293"/>
      <c r="MR111" s="293"/>
      <c r="MS111" s="293"/>
      <c r="MT111" s="293"/>
      <c r="MU111" s="293"/>
      <c r="MV111" s="293"/>
      <c r="MW111" s="293"/>
      <c r="MX111" s="293"/>
      <c r="MY111" s="293"/>
      <c r="MZ111" s="293"/>
      <c r="NA111" s="293"/>
      <c r="NB111" s="293"/>
      <c r="NC111" s="293"/>
      <c r="ND111" s="293"/>
      <c r="NE111" s="293"/>
      <c r="NF111" s="293"/>
      <c r="NG111" s="293"/>
      <c r="NH111" s="293"/>
      <c r="NI111" s="293"/>
      <c r="NJ111" s="293"/>
      <c r="NK111" s="293"/>
      <c r="NL111" s="293"/>
      <c r="NM111" s="293"/>
      <c r="NN111" s="293"/>
      <c r="NO111" s="293"/>
      <c r="NP111" s="293"/>
      <c r="NQ111" s="293"/>
      <c r="NR111" s="293"/>
      <c r="NS111" s="293"/>
      <c r="NT111" s="293"/>
      <c r="NU111" s="293"/>
      <c r="NV111" s="293"/>
      <c r="NW111" s="293"/>
      <c r="NX111" s="293"/>
      <c r="NY111" s="293"/>
      <c r="NZ111" s="293"/>
      <c r="OA111" s="293"/>
      <c r="OB111" s="293"/>
      <c r="OC111" s="293"/>
      <c r="OD111" s="293"/>
      <c r="OE111" s="293"/>
      <c r="OF111" s="293"/>
      <c r="OG111" s="293"/>
      <c r="OH111" s="293"/>
      <c r="OI111" s="293"/>
      <c r="OJ111" s="293"/>
      <c r="OK111" s="293"/>
      <c r="OL111" s="293"/>
      <c r="OM111" s="293"/>
      <c r="ON111" s="293"/>
      <c r="OO111" s="293"/>
      <c r="OP111" s="293"/>
      <c r="OQ111" s="293"/>
      <c r="OR111" s="293"/>
      <c r="OS111" s="293"/>
      <c r="OT111" s="293"/>
      <c r="OU111" s="293"/>
      <c r="OV111" s="293"/>
      <c r="OW111" s="293"/>
      <c r="OX111" s="293"/>
      <c r="OY111" s="293"/>
      <c r="OZ111" s="293"/>
      <c r="PA111" s="293"/>
      <c r="PB111" s="293"/>
      <c r="PC111" s="293"/>
      <c r="PD111" s="293"/>
      <c r="PE111" s="293"/>
      <c r="PF111" s="293"/>
      <c r="PG111" s="293"/>
      <c r="PH111" s="293"/>
      <c r="PI111" s="293"/>
      <c r="PJ111" s="293"/>
      <c r="PK111" s="293"/>
      <c r="PL111" s="293"/>
      <c r="PM111" s="293"/>
      <c r="PN111" s="293"/>
      <c r="PO111" s="293"/>
      <c r="PP111" s="293"/>
      <c r="PQ111" s="293"/>
      <c r="PR111" s="293"/>
      <c r="PS111" s="293"/>
      <c r="PT111" s="293"/>
      <c r="PU111" s="293"/>
      <c r="PV111" s="293"/>
      <c r="PW111" s="293"/>
      <c r="PX111" s="293"/>
      <c r="PY111" s="293"/>
      <c r="PZ111" s="293"/>
      <c r="QA111" s="293"/>
      <c r="QB111" s="293"/>
      <c r="QC111" s="293"/>
      <c r="QD111" s="293"/>
      <c r="QE111" s="293"/>
      <c r="QF111" s="293"/>
      <c r="QG111" s="293"/>
      <c r="QH111" s="293"/>
      <c r="QI111" s="293"/>
      <c r="QJ111" s="293"/>
      <c r="QK111" s="293"/>
      <c r="QL111" s="293"/>
      <c r="QM111" s="293"/>
      <c r="QN111" s="293"/>
      <c r="QO111" s="293"/>
      <c r="QP111" s="293"/>
      <c r="QQ111" s="293"/>
      <c r="QR111" s="293"/>
      <c r="QS111" s="293"/>
      <c r="QT111" s="293"/>
      <c r="QU111" s="293"/>
      <c r="QV111" s="293"/>
      <c r="QW111" s="293"/>
      <c r="QX111" s="293"/>
      <c r="QY111" s="293"/>
      <c r="QZ111" s="293"/>
      <c r="RA111" s="293"/>
      <c r="RB111" s="293"/>
      <c r="RC111" s="293"/>
      <c r="RD111" s="293"/>
      <c r="RE111" s="293"/>
      <c r="RF111" s="293"/>
      <c r="RG111" s="293"/>
      <c r="RH111" s="293"/>
      <c r="RI111" s="293"/>
      <c r="RJ111" s="293"/>
      <c r="RK111" s="293"/>
      <c r="RL111" s="293"/>
      <c r="RM111" s="293"/>
      <c r="RN111" s="293"/>
      <c r="RO111" s="293"/>
      <c r="RP111" s="293"/>
      <c r="RQ111" s="293"/>
      <c r="RR111" s="293"/>
      <c r="RS111" s="293"/>
      <c r="RT111" s="293"/>
      <c r="RU111" s="293"/>
      <c r="RV111" s="293"/>
      <c r="RW111" s="293"/>
      <c r="RX111" s="293"/>
      <c r="RY111" s="293"/>
      <c r="RZ111" s="293"/>
      <c r="SA111" s="293"/>
      <c r="SB111" s="293"/>
      <c r="SC111" s="293"/>
      <c r="SD111" s="293"/>
      <c r="SE111" s="293"/>
      <c r="SF111" s="293"/>
      <c r="SG111" s="293"/>
      <c r="SH111" s="293"/>
      <c r="SI111" s="293"/>
      <c r="SJ111" s="293"/>
      <c r="SK111" s="293"/>
      <c r="SL111" s="293"/>
      <c r="SM111" s="293"/>
      <c r="SN111" s="293"/>
      <c r="SO111" s="293"/>
      <c r="SP111" s="293"/>
      <c r="SQ111" s="293"/>
      <c r="SR111" s="293"/>
      <c r="SS111" s="293"/>
      <c r="ST111" s="293"/>
      <c r="SU111" s="293"/>
      <c r="SV111" s="293"/>
      <c r="SW111" s="293"/>
      <c r="SX111" s="293"/>
      <c r="SY111" s="293"/>
      <c r="SZ111" s="293"/>
      <c r="TA111" s="293"/>
      <c r="TB111" s="293"/>
      <c r="TC111" s="293"/>
      <c r="TD111" s="293"/>
      <c r="TE111" s="293"/>
      <c r="TF111" s="293"/>
      <c r="TG111" s="293"/>
      <c r="TH111" s="293"/>
      <c r="TI111" s="293"/>
      <c r="TJ111" s="293"/>
      <c r="TK111" s="293"/>
      <c r="TL111" s="293"/>
      <c r="TM111" s="293"/>
      <c r="TN111" s="293"/>
      <c r="TO111" s="293"/>
      <c r="TP111" s="293"/>
      <c r="TQ111" s="293"/>
      <c r="TR111" s="293"/>
      <c r="TS111" s="293"/>
      <c r="TT111" s="293"/>
      <c r="TU111" s="293"/>
      <c r="TV111" s="293"/>
      <c r="TW111" s="293"/>
      <c r="TX111" s="293"/>
      <c r="TY111" s="293"/>
      <c r="TZ111" s="293"/>
      <c r="UA111" s="293"/>
      <c r="UB111" s="293"/>
      <c r="UC111" s="293"/>
      <c r="UD111" s="293"/>
      <c r="UE111" s="293"/>
      <c r="UF111" s="293"/>
      <c r="UG111" s="293"/>
      <c r="UH111" s="293"/>
      <c r="UI111" s="293"/>
      <c r="UJ111" s="293"/>
      <c r="UK111" s="293"/>
      <c r="UL111" s="293"/>
      <c r="UM111" s="293"/>
      <c r="UN111" s="293"/>
      <c r="UO111" s="293"/>
      <c r="UP111" s="293"/>
      <c r="UQ111" s="293"/>
      <c r="UR111" s="293"/>
      <c r="US111" s="293"/>
      <c r="UT111" s="293"/>
      <c r="UU111" s="293"/>
      <c r="UV111" s="293"/>
      <c r="UW111" s="293"/>
      <c r="UX111" s="293"/>
      <c r="UY111" s="293"/>
      <c r="UZ111" s="293"/>
      <c r="VA111" s="293"/>
      <c r="VB111" s="293"/>
      <c r="VC111" s="293"/>
      <c r="VD111" s="293"/>
      <c r="VE111" s="293"/>
      <c r="VF111" s="293"/>
      <c r="VG111" s="293"/>
      <c r="VH111" s="293"/>
      <c r="VI111" s="293"/>
      <c r="VJ111" s="293"/>
      <c r="VK111" s="293"/>
      <c r="VL111" s="293"/>
      <c r="VM111" s="293"/>
      <c r="VN111" s="293"/>
      <c r="VO111" s="293"/>
      <c r="VP111" s="293"/>
      <c r="VQ111" s="293"/>
      <c r="VR111" s="293"/>
      <c r="VS111" s="293"/>
      <c r="VT111" s="293"/>
      <c r="VU111" s="293"/>
      <c r="VV111" s="293"/>
      <c r="VW111" s="293"/>
      <c r="VX111" s="293"/>
      <c r="VY111" s="293"/>
      <c r="VZ111" s="293"/>
      <c r="WA111" s="293"/>
      <c r="WB111" s="293"/>
      <c r="WC111" s="293"/>
      <c r="WD111" s="293"/>
      <c r="WE111" s="293"/>
      <c r="WF111" s="293"/>
      <c r="WG111" s="293"/>
      <c r="WH111" s="293"/>
      <c r="WI111" s="293"/>
      <c r="WJ111" s="293"/>
      <c r="WK111" s="293"/>
      <c r="WL111" s="293"/>
      <c r="WM111" s="293"/>
      <c r="WN111" s="293"/>
      <c r="WO111" s="293"/>
      <c r="WP111" s="293"/>
      <c r="WQ111" s="293"/>
      <c r="WR111" s="293"/>
      <c r="WS111" s="293"/>
      <c r="WT111" s="293"/>
      <c r="WU111" s="293"/>
      <c r="WV111" s="293"/>
      <c r="WW111" s="293"/>
      <c r="WX111" s="293"/>
      <c r="WY111" s="293"/>
      <c r="WZ111" s="293"/>
      <c r="XA111" s="293"/>
      <c r="XB111" s="293"/>
      <c r="XC111" s="293"/>
      <c r="XD111" s="293"/>
      <c r="XE111" s="293"/>
      <c r="XF111" s="293"/>
      <c r="XG111" s="293"/>
      <c r="XH111" s="293"/>
      <c r="XI111" s="293"/>
      <c r="XJ111" s="293"/>
      <c r="XK111" s="293"/>
      <c r="XL111" s="293"/>
      <c r="XM111" s="293"/>
      <c r="XN111" s="293"/>
      <c r="XO111" s="293"/>
      <c r="XP111" s="293"/>
      <c r="XQ111" s="293"/>
      <c r="XR111" s="293"/>
      <c r="XS111" s="293"/>
      <c r="XT111" s="293"/>
      <c r="XU111" s="293"/>
      <c r="XV111" s="293"/>
      <c r="XW111" s="293"/>
      <c r="XX111" s="293"/>
      <c r="XY111" s="293"/>
      <c r="XZ111" s="293"/>
      <c r="YA111" s="293"/>
      <c r="YB111" s="293"/>
      <c r="YC111" s="293"/>
      <c r="YD111" s="293"/>
      <c r="YE111" s="293"/>
      <c r="YF111" s="293"/>
      <c r="YG111" s="293"/>
      <c r="YH111" s="293"/>
      <c r="YI111" s="293"/>
      <c r="YJ111" s="293"/>
      <c r="YK111" s="293"/>
      <c r="YL111" s="293"/>
      <c r="YM111" s="293"/>
      <c r="YN111" s="293"/>
      <c r="YO111" s="293"/>
      <c r="YP111" s="293"/>
      <c r="YQ111" s="293"/>
      <c r="YR111" s="293"/>
      <c r="YS111" s="293"/>
      <c r="YT111" s="293"/>
      <c r="YU111" s="293"/>
      <c r="YV111" s="293"/>
      <c r="YW111" s="293"/>
      <c r="YX111" s="293"/>
      <c r="YY111" s="293"/>
      <c r="YZ111" s="293"/>
      <c r="ZA111" s="293"/>
      <c r="ZB111" s="293"/>
      <c r="ZC111" s="293"/>
      <c r="ZD111" s="293"/>
      <c r="ZE111" s="293"/>
      <c r="ZF111" s="293"/>
      <c r="ZG111" s="293"/>
      <c r="ZH111" s="293"/>
      <c r="ZI111" s="293"/>
      <c r="ZJ111" s="293"/>
      <c r="ZK111" s="293"/>
      <c r="ZL111" s="293"/>
      <c r="ZM111" s="293"/>
      <c r="ZN111" s="293"/>
      <c r="ZO111" s="293"/>
      <c r="ZP111" s="293"/>
      <c r="ZQ111" s="293"/>
      <c r="ZR111" s="293"/>
      <c r="ZS111" s="293"/>
      <c r="ZT111" s="293"/>
      <c r="ZU111" s="293"/>
      <c r="ZV111" s="293"/>
      <c r="ZW111" s="293"/>
      <c r="ZX111" s="293"/>
      <c r="ZY111" s="293"/>
      <c r="ZZ111" s="293"/>
      <c r="AAA111" s="293"/>
      <c r="AAB111" s="293"/>
      <c r="AAC111" s="293"/>
      <c r="AAD111" s="293"/>
      <c r="AAE111" s="293"/>
      <c r="AAF111" s="293"/>
      <c r="AAG111" s="293"/>
      <c r="AAH111" s="293"/>
      <c r="AAI111" s="293"/>
      <c r="AAJ111" s="293"/>
      <c r="AAK111" s="293"/>
      <c r="AAL111" s="293"/>
      <c r="AAM111" s="293"/>
      <c r="AAN111" s="293"/>
      <c r="AAO111" s="293"/>
      <c r="AAP111" s="293"/>
      <c r="AAQ111" s="293"/>
      <c r="AAR111" s="293"/>
      <c r="AAS111" s="293"/>
      <c r="AAT111" s="293"/>
      <c r="AAU111" s="293"/>
      <c r="AAV111" s="293"/>
      <c r="AAW111" s="293"/>
      <c r="AAX111" s="293"/>
      <c r="AAY111" s="293"/>
      <c r="AAZ111" s="293"/>
      <c r="ABA111" s="293"/>
      <c r="ABB111" s="293"/>
      <c r="ABC111" s="293"/>
      <c r="ABD111" s="293"/>
      <c r="ABE111" s="293"/>
      <c r="ABF111" s="293"/>
      <c r="ABG111" s="293"/>
      <c r="ABH111" s="293"/>
      <c r="ABI111" s="293"/>
      <c r="ABJ111" s="293"/>
      <c r="ABK111" s="293"/>
      <c r="ABL111" s="293"/>
      <c r="ABM111" s="293"/>
      <c r="ABN111" s="293"/>
      <c r="ABO111" s="293"/>
      <c r="ABP111" s="293"/>
      <c r="ABQ111" s="293"/>
      <c r="ABR111" s="293"/>
      <c r="ABS111" s="293"/>
      <c r="ABT111" s="293"/>
      <c r="ABU111" s="293"/>
      <c r="ABV111" s="293"/>
      <c r="ABW111" s="293"/>
      <c r="ABX111" s="293"/>
      <c r="ABY111" s="293"/>
      <c r="ABZ111" s="293"/>
      <c r="ACA111" s="293"/>
      <c r="ACB111" s="293"/>
      <c r="ACC111" s="293"/>
      <c r="ACD111" s="293"/>
      <c r="ACE111" s="293"/>
      <c r="ACF111" s="293"/>
      <c r="ACG111" s="293"/>
      <c r="ACH111" s="293"/>
      <c r="ACI111" s="293"/>
      <c r="ACJ111" s="293"/>
      <c r="ACK111" s="293"/>
      <c r="ACL111" s="293"/>
      <c r="ACM111" s="293"/>
      <c r="ACN111" s="293"/>
      <c r="ACO111" s="293"/>
      <c r="ACP111" s="293"/>
      <c r="ACQ111" s="293"/>
      <c r="ACR111" s="293"/>
      <c r="ACS111" s="293"/>
      <c r="ACT111" s="293"/>
      <c r="ACU111" s="293"/>
      <c r="ACV111" s="293"/>
      <c r="ACW111" s="293"/>
      <c r="ACX111" s="293"/>
      <c r="ACY111" s="293"/>
      <c r="ACZ111" s="293"/>
      <c r="ADA111" s="293"/>
      <c r="ADB111" s="293"/>
      <c r="ADC111" s="293"/>
      <c r="ADD111" s="293"/>
      <c r="ADE111" s="293"/>
      <c r="ADF111" s="293"/>
      <c r="ADG111" s="293"/>
      <c r="ADH111" s="293"/>
      <c r="ADI111" s="293"/>
      <c r="ADJ111" s="293"/>
      <c r="ADK111" s="293"/>
      <c r="ADL111" s="293"/>
      <c r="ADM111" s="293"/>
      <c r="ADN111" s="293"/>
      <c r="ADO111" s="293"/>
      <c r="ADP111" s="293"/>
      <c r="ADQ111" s="293"/>
      <c r="ADR111" s="293"/>
      <c r="ADS111" s="293"/>
      <c r="ADT111" s="293"/>
      <c r="ADU111" s="293"/>
      <c r="ADV111" s="293"/>
      <c r="ADW111" s="293"/>
      <c r="ADX111" s="293"/>
      <c r="ADY111" s="293"/>
      <c r="ADZ111" s="293"/>
      <c r="AEA111" s="293"/>
      <c r="AEB111" s="293"/>
      <c r="AEC111" s="293"/>
      <c r="AED111" s="293"/>
      <c r="AEE111" s="293"/>
      <c r="AEF111" s="293"/>
      <c r="AEG111" s="293"/>
      <c r="AEH111" s="293"/>
      <c r="AEI111" s="293"/>
      <c r="AEJ111" s="293"/>
      <c r="AEK111" s="293"/>
      <c r="AEL111" s="293"/>
      <c r="AEM111" s="293"/>
      <c r="AEN111" s="293"/>
      <c r="AEO111" s="293"/>
      <c r="AEP111" s="293"/>
      <c r="AEQ111" s="293"/>
      <c r="AER111" s="293"/>
      <c r="AES111" s="293"/>
      <c r="AET111" s="293"/>
      <c r="AEU111" s="293"/>
      <c r="AEV111" s="293"/>
      <c r="AEW111" s="293"/>
      <c r="AEX111" s="293"/>
      <c r="AEY111" s="293"/>
      <c r="AEZ111" s="293"/>
      <c r="AFA111" s="293"/>
      <c r="AFB111" s="293"/>
      <c r="AFC111" s="293"/>
      <c r="AFD111" s="293"/>
      <c r="AFE111" s="293"/>
      <c r="AFF111" s="293"/>
      <c r="AFG111" s="293"/>
      <c r="AFH111" s="293"/>
      <c r="AFI111" s="293"/>
      <c r="AFJ111" s="293"/>
      <c r="AFK111" s="293"/>
      <c r="AFL111" s="293"/>
      <c r="AFM111" s="293"/>
      <c r="AFN111" s="293"/>
      <c r="AFO111" s="293"/>
      <c r="AFP111" s="293"/>
      <c r="AFQ111" s="293"/>
      <c r="AFR111" s="293"/>
      <c r="AFS111" s="293"/>
      <c r="AFT111" s="293"/>
      <c r="AFU111" s="293"/>
      <c r="AFV111" s="293"/>
      <c r="AFW111" s="293"/>
      <c r="AFX111" s="293"/>
      <c r="AFY111" s="293"/>
      <c r="AFZ111" s="293"/>
      <c r="AGA111" s="293"/>
      <c r="AGB111" s="293"/>
      <c r="AGC111" s="293"/>
      <c r="AGD111" s="293"/>
      <c r="AGE111" s="293"/>
      <c r="AGF111" s="293"/>
      <c r="AGG111" s="293"/>
      <c r="AGH111" s="293"/>
      <c r="AGI111" s="293"/>
      <c r="AGJ111" s="293"/>
      <c r="AGK111" s="293"/>
      <c r="AGL111" s="293"/>
      <c r="AGM111" s="293"/>
      <c r="AGN111" s="293"/>
      <c r="AGO111" s="293"/>
      <c r="AGP111" s="293"/>
      <c r="AGQ111" s="293"/>
      <c r="AGR111" s="293"/>
      <c r="AGS111" s="293"/>
      <c r="AGT111" s="293"/>
      <c r="AGU111" s="293"/>
      <c r="AGV111" s="293"/>
      <c r="AGW111" s="293"/>
      <c r="AGX111" s="293"/>
      <c r="AGY111" s="293"/>
      <c r="AGZ111" s="293"/>
      <c r="AHA111" s="293"/>
      <c r="AHB111" s="293"/>
      <c r="AHC111" s="293"/>
      <c r="AHD111" s="293"/>
      <c r="AHE111" s="293"/>
      <c r="AHF111" s="293"/>
      <c r="AHG111" s="293"/>
      <c r="AHH111" s="293"/>
      <c r="AHI111" s="293"/>
      <c r="AHJ111" s="293"/>
      <c r="AHK111" s="293"/>
      <c r="AHL111" s="293"/>
      <c r="AHM111" s="293"/>
      <c r="AHN111" s="293"/>
      <c r="AHO111" s="293"/>
      <c r="AHP111" s="293"/>
      <c r="AHQ111" s="293"/>
      <c r="AHR111" s="293"/>
      <c r="AHS111" s="293"/>
      <c r="AHT111" s="293"/>
      <c r="AHU111" s="293"/>
      <c r="AHV111" s="293"/>
      <c r="AHW111" s="293"/>
      <c r="AHX111" s="293"/>
      <c r="AHY111" s="293"/>
      <c r="AHZ111" s="293"/>
      <c r="AIA111" s="293"/>
      <c r="AIB111" s="293"/>
      <c r="AIC111" s="293"/>
      <c r="AID111" s="293"/>
      <c r="AIE111" s="293"/>
      <c r="AIF111" s="293"/>
      <c r="AIG111" s="293"/>
      <c r="AIH111" s="293"/>
      <c r="AII111" s="293"/>
      <c r="AIJ111" s="293"/>
      <c r="AIK111" s="293"/>
      <c r="AIL111" s="293"/>
      <c r="AIM111" s="293"/>
      <c r="AIN111" s="293"/>
      <c r="AIO111" s="293"/>
      <c r="AIP111" s="293"/>
      <c r="AIQ111" s="293"/>
      <c r="AIR111" s="293"/>
      <c r="AIS111" s="293"/>
      <c r="AIT111" s="293"/>
      <c r="AIU111" s="293"/>
      <c r="AIV111" s="293"/>
      <c r="AIW111" s="293"/>
      <c r="AIX111" s="293"/>
      <c r="AIY111" s="293"/>
      <c r="AIZ111" s="293"/>
    </row>
    <row r="112" spans="1:936" s="302" customFormat="1" ht="121.5" outlineLevel="1" x14ac:dyDescent="0.2">
      <c r="A112" s="151">
        <v>69</v>
      </c>
      <c r="B112" s="184" t="s">
        <v>208</v>
      </c>
      <c r="C112" s="184" t="s">
        <v>209</v>
      </c>
      <c r="D112" s="161"/>
      <c r="E112" s="177"/>
      <c r="F112" s="177"/>
      <c r="G112" s="177"/>
      <c r="H112" s="177"/>
      <c r="I112" s="177"/>
      <c r="J112" s="177"/>
      <c r="K112" s="163" t="s">
        <v>375</v>
      </c>
      <c r="L112" s="163" t="s">
        <v>210</v>
      </c>
      <c r="M112" s="182" t="s">
        <v>3</v>
      </c>
      <c r="N112" s="79">
        <v>574491741</v>
      </c>
      <c r="O112" s="79">
        <v>574491741</v>
      </c>
      <c r="P112" s="173">
        <v>1E-4</v>
      </c>
      <c r="Q112" s="79">
        <f>132575017.2</f>
        <v>132575017.2</v>
      </c>
      <c r="R112" s="79">
        <f>85623+14165+39966.7</f>
        <v>139754.70000000001</v>
      </c>
      <c r="S112" s="175">
        <f t="shared" si="7"/>
        <v>441916723.80000001</v>
      </c>
      <c r="T112" s="191" t="s">
        <v>211</v>
      </c>
      <c r="U112" s="301"/>
    </row>
    <row r="113" spans="1:21" s="302" customFormat="1" ht="121.5" outlineLevel="1" x14ac:dyDescent="0.2">
      <c r="A113" s="152">
        <v>70</v>
      </c>
      <c r="B113" s="169" t="s">
        <v>212</v>
      </c>
      <c r="C113" s="169" t="s">
        <v>209</v>
      </c>
      <c r="D113" s="161"/>
      <c r="E113" s="177"/>
      <c r="F113" s="177"/>
      <c r="G113" s="177"/>
      <c r="H113" s="177"/>
      <c r="I113" s="177"/>
      <c r="J113" s="177"/>
      <c r="K113" s="163" t="s">
        <v>376</v>
      </c>
      <c r="L113" s="163" t="s">
        <v>213</v>
      </c>
      <c r="M113" s="182" t="s">
        <v>3</v>
      </c>
      <c r="N113" s="41">
        <v>98612371</v>
      </c>
      <c r="O113" s="36">
        <v>98612371</v>
      </c>
      <c r="P113" s="164">
        <v>1E-4</v>
      </c>
      <c r="Q113" s="36"/>
      <c r="R113" s="36">
        <v>17060</v>
      </c>
      <c r="S113" s="174">
        <f t="shared" si="7"/>
        <v>98612371</v>
      </c>
      <c r="T113" s="190" t="s">
        <v>214</v>
      </c>
      <c r="U113" s="301"/>
    </row>
    <row r="114" spans="1:21" s="302" customFormat="1" ht="121.5" outlineLevel="1" x14ac:dyDescent="0.2">
      <c r="A114" s="152">
        <v>71</v>
      </c>
      <c r="B114" s="169" t="s">
        <v>215</v>
      </c>
      <c r="C114" s="169" t="s">
        <v>209</v>
      </c>
      <c r="D114" s="161"/>
      <c r="E114" s="177"/>
      <c r="F114" s="177"/>
      <c r="G114" s="177"/>
      <c r="H114" s="177"/>
      <c r="I114" s="177"/>
      <c r="J114" s="177"/>
      <c r="K114" s="163" t="s">
        <v>377</v>
      </c>
      <c r="L114" s="163" t="s">
        <v>216</v>
      </c>
      <c r="M114" s="182" t="s">
        <v>3</v>
      </c>
      <c r="N114" s="41">
        <v>60132468</v>
      </c>
      <c r="O114" s="36">
        <v>60132468</v>
      </c>
      <c r="P114" s="164">
        <v>1E-4</v>
      </c>
      <c r="Q114" s="36">
        <f>4625574.5+4625574.5+4625574.5+4625574.5</f>
        <v>18502298</v>
      </c>
      <c r="R114" s="36">
        <f>10367+1511.2+1400+1500+1500</f>
        <v>16278.2</v>
      </c>
      <c r="S114" s="174">
        <f t="shared" si="7"/>
        <v>41630170</v>
      </c>
      <c r="T114" s="190" t="s">
        <v>217</v>
      </c>
      <c r="U114" s="308"/>
    </row>
    <row r="115" spans="1:21" s="302" customFormat="1" ht="121.5" outlineLevel="1" x14ac:dyDescent="0.2">
      <c r="A115" s="152">
        <v>72</v>
      </c>
      <c r="B115" s="169" t="s">
        <v>218</v>
      </c>
      <c r="C115" s="169" t="s">
        <v>209</v>
      </c>
      <c r="D115" s="161"/>
      <c r="E115" s="177"/>
      <c r="F115" s="177"/>
      <c r="G115" s="177"/>
      <c r="H115" s="177"/>
      <c r="I115" s="177"/>
      <c r="J115" s="177"/>
      <c r="K115" s="163" t="s">
        <v>378</v>
      </c>
      <c r="L115" s="163" t="s">
        <v>219</v>
      </c>
      <c r="M115" s="182" t="s">
        <v>3</v>
      </c>
      <c r="N115" s="26">
        <f>9500000+12453199</f>
        <v>21953199</v>
      </c>
      <c r="O115" s="36">
        <f>9500000+12453199</f>
        <v>21953199</v>
      </c>
      <c r="P115" s="164">
        <v>1E-4</v>
      </c>
      <c r="Q115" s="36"/>
      <c r="R115" s="36">
        <v>3720</v>
      </c>
      <c r="S115" s="174">
        <f t="shared" si="7"/>
        <v>21953199</v>
      </c>
      <c r="T115" s="190" t="s">
        <v>220</v>
      </c>
      <c r="U115" s="308"/>
    </row>
    <row r="116" spans="1:21" s="302" customFormat="1" ht="129.75" customHeight="1" outlineLevel="1" x14ac:dyDescent="0.2">
      <c r="A116" s="152">
        <v>73</v>
      </c>
      <c r="B116" s="169" t="s">
        <v>221</v>
      </c>
      <c r="C116" s="169" t="s">
        <v>209</v>
      </c>
      <c r="D116" s="161"/>
      <c r="E116" s="177"/>
      <c r="F116" s="177"/>
      <c r="G116" s="177"/>
      <c r="H116" s="177"/>
      <c r="I116" s="177"/>
      <c r="J116" s="177"/>
      <c r="K116" s="163" t="s">
        <v>378</v>
      </c>
      <c r="L116" s="163" t="s">
        <v>222</v>
      </c>
      <c r="M116" s="182" t="s">
        <v>3</v>
      </c>
      <c r="N116" s="41">
        <v>15801400</v>
      </c>
      <c r="O116" s="36">
        <v>15801400</v>
      </c>
      <c r="P116" s="164">
        <v>1E-4</v>
      </c>
      <c r="Q116" s="36"/>
      <c r="R116" s="36">
        <v>3500</v>
      </c>
      <c r="S116" s="174">
        <f t="shared" si="7"/>
        <v>15801400</v>
      </c>
      <c r="T116" s="190" t="s">
        <v>223</v>
      </c>
      <c r="U116" s="308"/>
    </row>
    <row r="117" spans="1:21" s="302" customFormat="1" ht="129.75" customHeight="1" outlineLevel="1" x14ac:dyDescent="0.2">
      <c r="A117" s="152">
        <v>74</v>
      </c>
      <c r="B117" s="169" t="s">
        <v>224</v>
      </c>
      <c r="C117" s="169" t="s">
        <v>209</v>
      </c>
      <c r="D117" s="161"/>
      <c r="E117" s="177"/>
      <c r="F117" s="177"/>
      <c r="G117" s="177"/>
      <c r="H117" s="177"/>
      <c r="I117" s="177"/>
      <c r="J117" s="177"/>
      <c r="K117" s="163" t="s">
        <v>378</v>
      </c>
      <c r="L117" s="163" t="s">
        <v>222</v>
      </c>
      <c r="M117" s="182" t="s">
        <v>3</v>
      </c>
      <c r="N117" s="41">
        <v>2554000</v>
      </c>
      <c r="O117" s="36">
        <v>2554000</v>
      </c>
      <c r="P117" s="164">
        <v>1E-4</v>
      </c>
      <c r="Q117" s="36"/>
      <c r="R117" s="36">
        <f>500</f>
        <v>500</v>
      </c>
      <c r="S117" s="174">
        <f t="shared" si="7"/>
        <v>2554000</v>
      </c>
      <c r="T117" s="190" t="s">
        <v>225</v>
      </c>
      <c r="U117" s="308"/>
    </row>
    <row r="118" spans="1:21" s="302" customFormat="1" ht="129.75" customHeight="1" outlineLevel="1" x14ac:dyDescent="0.2">
      <c r="A118" s="152">
        <v>75</v>
      </c>
      <c r="B118" s="169" t="s">
        <v>226</v>
      </c>
      <c r="C118" s="169" t="s">
        <v>209</v>
      </c>
      <c r="D118" s="161"/>
      <c r="E118" s="177"/>
      <c r="F118" s="177"/>
      <c r="G118" s="177"/>
      <c r="H118" s="177"/>
      <c r="I118" s="177"/>
      <c r="J118" s="177"/>
      <c r="K118" s="163" t="s">
        <v>378</v>
      </c>
      <c r="L118" s="163" t="s">
        <v>227</v>
      </c>
      <c r="M118" s="182" t="s">
        <v>3</v>
      </c>
      <c r="N118" s="41">
        <v>29053320</v>
      </c>
      <c r="O118" s="36">
        <v>29053320</v>
      </c>
      <c r="P118" s="164">
        <v>1E-4</v>
      </c>
      <c r="Q118" s="36"/>
      <c r="R118" s="36">
        <f>2000+3000</f>
        <v>5000</v>
      </c>
      <c r="S118" s="174">
        <f t="shared" si="7"/>
        <v>29053320</v>
      </c>
      <c r="T118" s="190" t="s">
        <v>228</v>
      </c>
      <c r="U118" s="308"/>
    </row>
    <row r="119" spans="1:21" s="302" customFormat="1" ht="129.75" customHeight="1" outlineLevel="1" x14ac:dyDescent="0.2">
      <c r="A119" s="152">
        <v>76</v>
      </c>
      <c r="B119" s="169" t="s">
        <v>229</v>
      </c>
      <c r="C119" s="169" t="s">
        <v>209</v>
      </c>
      <c r="D119" s="161"/>
      <c r="E119" s="177"/>
      <c r="F119" s="177"/>
      <c r="G119" s="177"/>
      <c r="H119" s="177"/>
      <c r="I119" s="177"/>
      <c r="J119" s="177"/>
      <c r="K119" s="163" t="s">
        <v>378</v>
      </c>
      <c r="L119" s="163" t="s">
        <v>230</v>
      </c>
      <c r="M119" s="182" t="s">
        <v>3</v>
      </c>
      <c r="N119" s="41">
        <v>192064443</v>
      </c>
      <c r="O119" s="36">
        <f>95000000+97064443</f>
        <v>192064443</v>
      </c>
      <c r="P119" s="164">
        <v>1E-4</v>
      </c>
      <c r="Q119" s="36"/>
      <c r="R119" s="36">
        <f>16100+12200</f>
        <v>28300</v>
      </c>
      <c r="S119" s="174">
        <f t="shared" si="7"/>
        <v>192064443</v>
      </c>
      <c r="T119" s="190" t="s">
        <v>231</v>
      </c>
      <c r="U119" s="308"/>
    </row>
    <row r="120" spans="1:21" s="302" customFormat="1" ht="129.75" customHeight="1" outlineLevel="1" x14ac:dyDescent="0.2">
      <c r="A120" s="152">
        <v>77</v>
      </c>
      <c r="B120" s="169" t="s">
        <v>233</v>
      </c>
      <c r="C120" s="169" t="s">
        <v>209</v>
      </c>
      <c r="D120" s="161"/>
      <c r="E120" s="177"/>
      <c r="F120" s="177"/>
      <c r="G120" s="177"/>
      <c r="H120" s="177"/>
      <c r="I120" s="177"/>
      <c r="J120" s="177"/>
      <c r="K120" s="163" t="s">
        <v>378</v>
      </c>
      <c r="L120" s="163" t="s">
        <v>232</v>
      </c>
      <c r="M120" s="182" t="s">
        <v>3</v>
      </c>
      <c r="N120" s="41">
        <v>3469534</v>
      </c>
      <c r="O120" s="36">
        <v>3469534</v>
      </c>
      <c r="P120" s="164">
        <v>1E-4</v>
      </c>
      <c r="Q120" s="36">
        <v>266887</v>
      </c>
      <c r="R120" s="36">
        <f>600+86</f>
        <v>686</v>
      </c>
      <c r="S120" s="174">
        <f t="shared" si="7"/>
        <v>3202647</v>
      </c>
      <c r="T120" s="190" t="s">
        <v>234</v>
      </c>
      <c r="U120" s="308"/>
    </row>
    <row r="121" spans="1:21" s="302" customFormat="1" ht="129.75" customHeight="1" outlineLevel="1" x14ac:dyDescent="0.2">
      <c r="A121" s="152">
        <v>78</v>
      </c>
      <c r="B121" s="169" t="s">
        <v>235</v>
      </c>
      <c r="C121" s="169" t="s">
        <v>209</v>
      </c>
      <c r="D121" s="161"/>
      <c r="E121" s="177"/>
      <c r="F121" s="177"/>
      <c r="G121" s="177"/>
      <c r="H121" s="177"/>
      <c r="I121" s="177"/>
      <c r="J121" s="177"/>
      <c r="K121" s="163" t="s">
        <v>378</v>
      </c>
      <c r="L121" s="163" t="s">
        <v>236</v>
      </c>
      <c r="M121" s="182" t="s">
        <v>3</v>
      </c>
      <c r="N121" s="41">
        <v>11781702</v>
      </c>
      <c r="O121" s="36">
        <v>11781702</v>
      </c>
      <c r="P121" s="164">
        <v>1E-4</v>
      </c>
      <c r="Q121" s="36">
        <f>906285+906285+906285</f>
        <v>2718855</v>
      </c>
      <c r="R121" s="36">
        <f>3000+1500</f>
        <v>4500</v>
      </c>
      <c r="S121" s="174">
        <f t="shared" si="7"/>
        <v>9062847</v>
      </c>
      <c r="T121" s="190" t="s">
        <v>237</v>
      </c>
      <c r="U121" s="308"/>
    </row>
    <row r="122" spans="1:21" s="302" customFormat="1" ht="129.75" customHeight="1" outlineLevel="1" x14ac:dyDescent="0.2">
      <c r="A122" s="152">
        <v>79</v>
      </c>
      <c r="B122" s="169" t="s">
        <v>238</v>
      </c>
      <c r="C122" s="169" t="s">
        <v>209</v>
      </c>
      <c r="D122" s="161"/>
      <c r="E122" s="177"/>
      <c r="F122" s="177"/>
      <c r="G122" s="177"/>
      <c r="H122" s="177"/>
      <c r="I122" s="177"/>
      <c r="J122" s="177"/>
      <c r="K122" s="163" t="s">
        <v>378</v>
      </c>
      <c r="L122" s="163" t="s">
        <v>239</v>
      </c>
      <c r="M122" s="182" t="s">
        <v>3</v>
      </c>
      <c r="N122" s="41">
        <f>112000000+16200000</f>
        <v>128200000</v>
      </c>
      <c r="O122" s="36">
        <f>112000000+16200000</f>
        <v>128200000</v>
      </c>
      <c r="P122" s="164">
        <v>1E-4</v>
      </c>
      <c r="Q122" s="36">
        <f>3000000+3000000</f>
        <v>6000000</v>
      </c>
      <c r="R122" s="36">
        <f>25640+12820</f>
        <v>38460</v>
      </c>
      <c r="S122" s="174">
        <f t="shared" si="7"/>
        <v>122200000</v>
      </c>
      <c r="T122" s="190" t="s">
        <v>240</v>
      </c>
      <c r="U122" s="308"/>
    </row>
    <row r="123" spans="1:21" s="302" customFormat="1" ht="129.75" customHeight="1" outlineLevel="1" x14ac:dyDescent="0.2">
      <c r="A123" s="152">
        <v>80</v>
      </c>
      <c r="B123" s="169" t="s">
        <v>241</v>
      </c>
      <c r="C123" s="169" t="s">
        <v>209</v>
      </c>
      <c r="D123" s="161"/>
      <c r="E123" s="177"/>
      <c r="F123" s="177"/>
      <c r="G123" s="177"/>
      <c r="H123" s="177"/>
      <c r="I123" s="177"/>
      <c r="J123" s="177"/>
      <c r="K123" s="163" t="s">
        <v>378</v>
      </c>
      <c r="L123" s="163" t="s">
        <v>242</v>
      </c>
      <c r="M123" s="182" t="s">
        <v>3</v>
      </c>
      <c r="N123" s="41">
        <v>26127500</v>
      </c>
      <c r="O123" s="36">
        <v>26127500</v>
      </c>
      <c r="P123" s="164">
        <v>1E-4</v>
      </c>
      <c r="Q123" s="36"/>
      <c r="R123" s="36">
        <f>4530</f>
        <v>4530</v>
      </c>
      <c r="S123" s="174">
        <f t="shared" si="7"/>
        <v>26127500</v>
      </c>
      <c r="T123" s="190" t="s">
        <v>243</v>
      </c>
      <c r="U123" s="308"/>
    </row>
    <row r="124" spans="1:21" s="302" customFormat="1" ht="129.75" customHeight="1" outlineLevel="1" x14ac:dyDescent="0.2">
      <c r="A124" s="152">
        <v>81</v>
      </c>
      <c r="B124" s="169" t="s">
        <v>244</v>
      </c>
      <c r="C124" s="169" t="s">
        <v>209</v>
      </c>
      <c r="D124" s="161"/>
      <c r="E124" s="177"/>
      <c r="F124" s="177"/>
      <c r="G124" s="177"/>
      <c r="H124" s="177"/>
      <c r="I124" s="177"/>
      <c r="J124" s="177"/>
      <c r="K124" s="163" t="s">
        <v>378</v>
      </c>
      <c r="L124" s="163" t="s">
        <v>245</v>
      </c>
      <c r="M124" s="182" t="s">
        <v>3</v>
      </c>
      <c r="N124" s="41">
        <v>19297200</v>
      </c>
      <c r="O124" s="36">
        <f>10800000+3440000+1440000+3617200</f>
        <v>19297200</v>
      </c>
      <c r="P124" s="164">
        <v>1E-4</v>
      </c>
      <c r="Q124" s="36"/>
      <c r="R124" s="36">
        <f>3000</f>
        <v>3000</v>
      </c>
      <c r="S124" s="174">
        <f t="shared" si="7"/>
        <v>19297200</v>
      </c>
      <c r="T124" s="190" t="s">
        <v>246</v>
      </c>
      <c r="U124" s="308"/>
    </row>
    <row r="125" spans="1:21" s="302" customFormat="1" ht="129.75" customHeight="1" outlineLevel="1" x14ac:dyDescent="0.2">
      <c r="A125" s="152">
        <v>82</v>
      </c>
      <c r="B125" s="169" t="s">
        <v>247</v>
      </c>
      <c r="C125" s="169" t="s">
        <v>209</v>
      </c>
      <c r="D125" s="161"/>
      <c r="E125" s="177"/>
      <c r="F125" s="177"/>
      <c r="G125" s="177"/>
      <c r="H125" s="177"/>
      <c r="I125" s="177"/>
      <c r="J125" s="177"/>
      <c r="K125" s="163" t="s">
        <v>378</v>
      </c>
      <c r="L125" s="163" t="s">
        <v>232</v>
      </c>
      <c r="M125" s="182" t="s">
        <v>3</v>
      </c>
      <c r="N125" s="41">
        <v>2164000</v>
      </c>
      <c r="O125" s="36">
        <v>2164000</v>
      </c>
      <c r="P125" s="164">
        <v>1E-4</v>
      </c>
      <c r="Q125" s="36">
        <f>166462+165000</f>
        <v>331462</v>
      </c>
      <c r="R125" s="36">
        <f>370+54.8+100</f>
        <v>524.79999999999995</v>
      </c>
      <c r="S125" s="174">
        <f>O125-R125</f>
        <v>2163475.2000000002</v>
      </c>
      <c r="T125" s="190" t="s">
        <v>248</v>
      </c>
      <c r="U125" s="308"/>
    </row>
    <row r="126" spans="1:21" s="302" customFormat="1" ht="129.75" customHeight="1" outlineLevel="1" x14ac:dyDescent="0.2">
      <c r="A126" s="152">
        <v>83</v>
      </c>
      <c r="B126" s="169" t="s">
        <v>249</v>
      </c>
      <c r="C126" s="169" t="s">
        <v>209</v>
      </c>
      <c r="D126" s="169"/>
      <c r="E126" s="169"/>
      <c r="F126" s="169"/>
      <c r="G126" s="169"/>
      <c r="H126" s="169"/>
      <c r="I126" s="169"/>
      <c r="J126" s="169"/>
      <c r="K126" s="163" t="s">
        <v>378</v>
      </c>
      <c r="L126" s="163" t="s">
        <v>250</v>
      </c>
      <c r="M126" s="182" t="s">
        <v>3</v>
      </c>
      <c r="N126" s="41">
        <v>253504102</v>
      </c>
      <c r="O126" s="36">
        <v>253504102</v>
      </c>
      <c r="P126" s="164">
        <v>1E-4</v>
      </c>
      <c r="Q126" s="36">
        <f>19500316</f>
        <v>19500316</v>
      </c>
      <c r="R126" s="36">
        <f>5973+6390+6181+6389+6181.4+6390+6390+6390+6389+5407</f>
        <v>62080.4</v>
      </c>
      <c r="S126" s="174">
        <f t="shared" ref="S126:S132" si="8">O126-Q126</f>
        <v>234003786</v>
      </c>
      <c r="T126" s="190" t="s">
        <v>251</v>
      </c>
      <c r="U126" s="308"/>
    </row>
    <row r="127" spans="1:21" s="302" customFormat="1" ht="129.75" customHeight="1" outlineLevel="1" x14ac:dyDescent="0.2">
      <c r="A127" s="152">
        <v>84</v>
      </c>
      <c r="B127" s="169" t="s">
        <v>252</v>
      </c>
      <c r="C127" s="169" t="s">
        <v>209</v>
      </c>
      <c r="D127" s="161"/>
      <c r="E127" s="177"/>
      <c r="F127" s="177"/>
      <c r="G127" s="177"/>
      <c r="H127" s="177"/>
      <c r="I127" s="177"/>
      <c r="J127" s="177"/>
      <c r="K127" s="163" t="s">
        <v>378</v>
      </c>
      <c r="L127" s="163" t="s">
        <v>250</v>
      </c>
      <c r="M127" s="182" t="s">
        <v>3</v>
      </c>
      <c r="N127" s="41">
        <v>76200000</v>
      </c>
      <c r="O127" s="36">
        <v>76200000</v>
      </c>
      <c r="P127" s="164">
        <v>1E-4</v>
      </c>
      <c r="Q127" s="36"/>
      <c r="R127" s="36">
        <v>7620</v>
      </c>
      <c r="S127" s="174">
        <f t="shared" si="8"/>
        <v>76200000</v>
      </c>
      <c r="T127" s="190" t="s">
        <v>253</v>
      </c>
      <c r="U127" s="308"/>
    </row>
    <row r="128" spans="1:21" s="302" customFormat="1" ht="121.5" outlineLevel="1" x14ac:dyDescent="0.2">
      <c r="A128" s="152">
        <v>85</v>
      </c>
      <c r="B128" s="169" t="s">
        <v>254</v>
      </c>
      <c r="C128" s="169" t="s">
        <v>209</v>
      </c>
      <c r="D128" s="161"/>
      <c r="E128" s="177"/>
      <c r="F128" s="177"/>
      <c r="G128" s="177"/>
      <c r="H128" s="177"/>
      <c r="I128" s="177"/>
      <c r="J128" s="177"/>
      <c r="K128" s="163" t="s">
        <v>378</v>
      </c>
      <c r="L128" s="163" t="s">
        <v>255</v>
      </c>
      <c r="M128" s="182" t="s">
        <v>3</v>
      </c>
      <c r="N128" s="41">
        <v>50613970</v>
      </c>
      <c r="O128" s="36">
        <v>50613970</v>
      </c>
      <c r="P128" s="164">
        <v>1E-4</v>
      </c>
      <c r="Q128" s="36"/>
      <c r="R128" s="36">
        <f>8800+8800</f>
        <v>17600</v>
      </c>
      <c r="S128" s="174">
        <f t="shared" si="8"/>
        <v>50613970</v>
      </c>
      <c r="T128" s="190" t="s">
        <v>256</v>
      </c>
      <c r="U128" s="308"/>
    </row>
    <row r="129" spans="1:936" s="302" customFormat="1" ht="121.5" outlineLevel="1" x14ac:dyDescent="0.2">
      <c r="A129" s="152">
        <v>86</v>
      </c>
      <c r="B129" s="169" t="s">
        <v>257</v>
      </c>
      <c r="C129" s="169" t="s">
        <v>209</v>
      </c>
      <c r="D129" s="161"/>
      <c r="E129" s="177"/>
      <c r="F129" s="177"/>
      <c r="G129" s="177"/>
      <c r="H129" s="177"/>
      <c r="I129" s="177"/>
      <c r="J129" s="177"/>
      <c r="K129" s="163" t="s">
        <v>378</v>
      </c>
      <c r="L129" s="163" t="s">
        <v>258</v>
      </c>
      <c r="M129" s="182" t="s">
        <v>3</v>
      </c>
      <c r="N129" s="41">
        <v>184740000</v>
      </c>
      <c r="O129" s="36">
        <v>184740000</v>
      </c>
      <c r="P129" s="164">
        <v>1E-4</v>
      </c>
      <c r="Q129" s="36"/>
      <c r="R129" s="36">
        <f>31700</f>
        <v>31700</v>
      </c>
      <c r="S129" s="174">
        <f t="shared" si="8"/>
        <v>184740000</v>
      </c>
      <c r="T129" s="190" t="s">
        <v>259</v>
      </c>
      <c r="U129" s="308"/>
    </row>
    <row r="130" spans="1:936" s="302" customFormat="1" ht="121.5" outlineLevel="1" x14ac:dyDescent="0.2">
      <c r="A130" s="152">
        <v>87</v>
      </c>
      <c r="B130" s="169" t="s">
        <v>260</v>
      </c>
      <c r="C130" s="169" t="s">
        <v>209</v>
      </c>
      <c r="D130" s="161"/>
      <c r="E130" s="177"/>
      <c r="F130" s="177"/>
      <c r="G130" s="177"/>
      <c r="H130" s="177"/>
      <c r="I130" s="177"/>
      <c r="J130" s="177"/>
      <c r="K130" s="163" t="s">
        <v>378</v>
      </c>
      <c r="L130" s="163" t="s">
        <v>261</v>
      </c>
      <c r="M130" s="182" t="s">
        <v>3</v>
      </c>
      <c r="N130" s="41">
        <v>219559596</v>
      </c>
      <c r="O130" s="36">
        <v>219559596</v>
      </c>
      <c r="P130" s="164">
        <v>1E-4</v>
      </c>
      <c r="Q130" s="36">
        <f>16889200+16889200+185781196</f>
        <v>219559596</v>
      </c>
      <c r="R130" s="36">
        <f>5294+5294+27550+5533+1000</f>
        <v>44671</v>
      </c>
      <c r="S130" s="174">
        <f t="shared" si="8"/>
        <v>0</v>
      </c>
      <c r="T130" s="190" t="s">
        <v>472</v>
      </c>
      <c r="U130" s="308"/>
    </row>
    <row r="131" spans="1:936" s="302" customFormat="1" ht="121.5" outlineLevel="1" x14ac:dyDescent="0.2">
      <c r="A131" s="152">
        <v>88</v>
      </c>
      <c r="B131" s="169" t="s">
        <v>262</v>
      </c>
      <c r="C131" s="169" t="s">
        <v>209</v>
      </c>
      <c r="D131" s="161"/>
      <c r="E131" s="177"/>
      <c r="F131" s="177"/>
      <c r="G131" s="177"/>
      <c r="H131" s="177"/>
      <c r="I131" s="177"/>
      <c r="J131" s="177"/>
      <c r="K131" s="163" t="s">
        <v>378</v>
      </c>
      <c r="L131" s="163" t="s">
        <v>258</v>
      </c>
      <c r="M131" s="182" t="s">
        <v>3</v>
      </c>
      <c r="N131" s="41">
        <v>29081500</v>
      </c>
      <c r="O131" s="36">
        <v>29081500</v>
      </c>
      <c r="P131" s="164">
        <v>1E-4</v>
      </c>
      <c r="Q131" s="36"/>
      <c r="R131" s="36">
        <f>1000+4000+3000</f>
        <v>8000</v>
      </c>
      <c r="S131" s="174">
        <f t="shared" si="8"/>
        <v>29081500</v>
      </c>
      <c r="T131" s="190" t="s">
        <v>263</v>
      </c>
      <c r="U131" s="308"/>
    </row>
    <row r="132" spans="1:936" s="302" customFormat="1" ht="123" customHeight="1" outlineLevel="1" thickBot="1" x14ac:dyDescent="0.25">
      <c r="A132" s="72">
        <v>89</v>
      </c>
      <c r="B132" s="316" t="s">
        <v>264</v>
      </c>
      <c r="C132" s="316" t="s">
        <v>209</v>
      </c>
      <c r="D132" s="317"/>
      <c r="E132" s="318"/>
      <c r="F132" s="318"/>
      <c r="G132" s="318"/>
      <c r="H132" s="318"/>
      <c r="I132" s="318"/>
      <c r="J132" s="318"/>
      <c r="K132" s="73" t="s">
        <v>378</v>
      </c>
      <c r="L132" s="163" t="s">
        <v>265</v>
      </c>
      <c r="M132" s="182" t="s">
        <v>3</v>
      </c>
      <c r="N132" s="41">
        <v>12060940</v>
      </c>
      <c r="O132" s="79">
        <v>12060940</v>
      </c>
      <c r="P132" s="164">
        <v>1E-4</v>
      </c>
      <c r="Q132" s="36"/>
      <c r="R132" s="36">
        <v>2170</v>
      </c>
      <c r="S132" s="174">
        <f t="shared" si="8"/>
        <v>12060940</v>
      </c>
      <c r="T132" s="190" t="s">
        <v>266</v>
      </c>
      <c r="U132" s="308"/>
    </row>
    <row r="133" spans="1:936" s="294" customFormat="1" ht="30" customHeight="1" x14ac:dyDescent="0.25">
      <c r="A133" s="198" t="s">
        <v>469</v>
      </c>
      <c r="B133" s="199"/>
      <c r="C133" s="199"/>
      <c r="D133" s="221" t="s">
        <v>35</v>
      </c>
      <c r="E133" s="222"/>
      <c r="F133" s="222"/>
      <c r="G133" s="222"/>
      <c r="H133" s="222"/>
      <c r="I133" s="222"/>
      <c r="J133" s="222"/>
      <c r="K133" s="222"/>
      <c r="L133" s="204"/>
      <c r="M133" s="150"/>
      <c r="N133" s="58">
        <f>SUMIF($M$112:$M$132,D133,$N$112:$N$132)</f>
        <v>0</v>
      </c>
      <c r="O133" s="66">
        <f>SUMIF($M$102:$M$132,D133,$O$102:$O$132)</f>
        <v>0</v>
      </c>
      <c r="P133" s="66"/>
      <c r="Q133" s="61">
        <f>SUMIF($M$112:$M$132,D133,$Q$112:$Q$132)</f>
        <v>0</v>
      </c>
      <c r="R133" s="66">
        <f>SUMIF($M$102:$M$132,D133,$R$102:$R$132)</f>
        <v>0</v>
      </c>
      <c r="S133" s="66">
        <f>SUMIF($M$102:$M$132,D133,$S$102:$S$132)</f>
        <v>0</v>
      </c>
      <c r="T133" s="115"/>
      <c r="U133" s="292"/>
      <c r="V133" s="293"/>
      <c r="W133" s="293"/>
      <c r="X133" s="293"/>
      <c r="Y133" s="293"/>
      <c r="Z133" s="293"/>
      <c r="AA133" s="293"/>
      <c r="AB133" s="293"/>
      <c r="AC133" s="293"/>
      <c r="AD133" s="293"/>
      <c r="AE133" s="293"/>
      <c r="AF133" s="293"/>
      <c r="AG133" s="293"/>
      <c r="AH133" s="293"/>
      <c r="AI133" s="293"/>
      <c r="AJ133" s="293"/>
      <c r="AK133" s="293"/>
      <c r="AL133" s="293"/>
      <c r="AM133" s="293"/>
      <c r="AN133" s="293"/>
      <c r="AO133" s="293"/>
      <c r="AP133" s="293"/>
      <c r="AQ133" s="293"/>
      <c r="AR133" s="293"/>
      <c r="AS133" s="293"/>
      <c r="AT133" s="293"/>
      <c r="AU133" s="293"/>
      <c r="AV133" s="293"/>
      <c r="AW133" s="293"/>
      <c r="AX133" s="293"/>
      <c r="AY133" s="293"/>
      <c r="AZ133" s="293"/>
      <c r="BA133" s="293"/>
      <c r="BB133" s="293"/>
      <c r="BC133" s="293"/>
      <c r="BD133" s="293"/>
      <c r="BE133" s="293"/>
      <c r="BF133" s="293"/>
      <c r="BG133" s="293"/>
      <c r="BH133" s="293"/>
      <c r="BI133" s="293"/>
      <c r="BJ133" s="293"/>
      <c r="BK133" s="293"/>
      <c r="BL133" s="293"/>
      <c r="BM133" s="293"/>
      <c r="BN133" s="293"/>
      <c r="BO133" s="293"/>
      <c r="BP133" s="293"/>
      <c r="BQ133" s="293"/>
      <c r="BR133" s="293"/>
      <c r="BS133" s="293"/>
      <c r="BT133" s="293"/>
      <c r="BU133" s="293"/>
      <c r="BV133" s="293"/>
      <c r="BW133" s="293"/>
      <c r="BX133" s="293"/>
      <c r="BY133" s="293"/>
      <c r="BZ133" s="293"/>
      <c r="CA133" s="293"/>
      <c r="CB133" s="293"/>
      <c r="CC133" s="293"/>
      <c r="CD133" s="293"/>
      <c r="CE133" s="293"/>
      <c r="CF133" s="293"/>
      <c r="CG133" s="293"/>
      <c r="CH133" s="293"/>
      <c r="CI133" s="293"/>
      <c r="CJ133" s="293"/>
      <c r="CK133" s="293"/>
      <c r="CL133" s="293"/>
      <c r="CM133" s="293"/>
      <c r="CN133" s="293"/>
      <c r="CO133" s="293"/>
      <c r="CP133" s="293"/>
      <c r="CQ133" s="293"/>
      <c r="CR133" s="293"/>
      <c r="CS133" s="293"/>
      <c r="CT133" s="293"/>
      <c r="CU133" s="293"/>
      <c r="CV133" s="293"/>
      <c r="CW133" s="293"/>
      <c r="CX133" s="293"/>
      <c r="CY133" s="293"/>
      <c r="CZ133" s="293"/>
      <c r="DA133" s="293"/>
      <c r="DB133" s="293"/>
      <c r="DC133" s="293"/>
      <c r="DD133" s="293"/>
      <c r="DE133" s="293"/>
      <c r="DF133" s="293"/>
      <c r="DG133" s="293"/>
      <c r="DH133" s="293"/>
      <c r="DI133" s="293"/>
      <c r="DJ133" s="293"/>
      <c r="DK133" s="293"/>
      <c r="DL133" s="293"/>
      <c r="DM133" s="293"/>
      <c r="DN133" s="293"/>
      <c r="DO133" s="293"/>
      <c r="DP133" s="293"/>
      <c r="DQ133" s="293"/>
      <c r="DR133" s="293"/>
      <c r="DS133" s="293"/>
      <c r="DT133" s="293"/>
      <c r="DU133" s="293"/>
      <c r="DV133" s="293"/>
      <c r="DW133" s="293"/>
      <c r="DX133" s="293"/>
      <c r="DY133" s="293"/>
      <c r="DZ133" s="293"/>
      <c r="EA133" s="293"/>
      <c r="EB133" s="293"/>
      <c r="EC133" s="293"/>
      <c r="ED133" s="293"/>
      <c r="EE133" s="293"/>
      <c r="EF133" s="293"/>
      <c r="EG133" s="293"/>
      <c r="EH133" s="293"/>
      <c r="EI133" s="293"/>
      <c r="EJ133" s="293"/>
      <c r="EK133" s="293"/>
      <c r="EL133" s="293"/>
      <c r="EM133" s="293"/>
      <c r="EN133" s="293"/>
      <c r="EO133" s="293"/>
      <c r="EP133" s="293"/>
      <c r="EQ133" s="293"/>
      <c r="ER133" s="293"/>
      <c r="ES133" s="293"/>
      <c r="ET133" s="293"/>
      <c r="EU133" s="293"/>
      <c r="EV133" s="293"/>
      <c r="EW133" s="293"/>
      <c r="EX133" s="293"/>
      <c r="EY133" s="293"/>
      <c r="EZ133" s="293"/>
      <c r="FA133" s="293"/>
      <c r="FB133" s="293"/>
      <c r="FC133" s="293"/>
      <c r="FD133" s="293"/>
      <c r="FE133" s="293"/>
      <c r="FF133" s="293"/>
      <c r="FG133" s="293"/>
      <c r="FH133" s="293"/>
      <c r="FI133" s="293"/>
      <c r="FJ133" s="293"/>
      <c r="FK133" s="293"/>
      <c r="FL133" s="293"/>
      <c r="FM133" s="293"/>
      <c r="FN133" s="293"/>
      <c r="FO133" s="293"/>
      <c r="FP133" s="293"/>
      <c r="FQ133" s="293"/>
      <c r="FR133" s="293"/>
      <c r="FS133" s="293"/>
      <c r="FT133" s="293"/>
      <c r="FU133" s="293"/>
      <c r="FV133" s="293"/>
      <c r="FW133" s="293"/>
      <c r="FX133" s="293"/>
      <c r="FY133" s="293"/>
      <c r="FZ133" s="293"/>
      <c r="GA133" s="293"/>
      <c r="GB133" s="293"/>
      <c r="GC133" s="293"/>
      <c r="GD133" s="293"/>
      <c r="GE133" s="293"/>
      <c r="GF133" s="293"/>
      <c r="GG133" s="293"/>
      <c r="GH133" s="293"/>
      <c r="GI133" s="293"/>
      <c r="GJ133" s="293"/>
      <c r="GK133" s="293"/>
      <c r="GL133" s="293"/>
      <c r="GM133" s="293"/>
      <c r="GN133" s="293"/>
      <c r="GO133" s="293"/>
      <c r="GP133" s="293"/>
      <c r="GQ133" s="293"/>
      <c r="GR133" s="293"/>
      <c r="GS133" s="293"/>
      <c r="GT133" s="293"/>
      <c r="GU133" s="293"/>
      <c r="GV133" s="293"/>
      <c r="GW133" s="293"/>
      <c r="GX133" s="293"/>
      <c r="GY133" s="293"/>
      <c r="GZ133" s="293"/>
      <c r="HA133" s="293"/>
      <c r="HB133" s="293"/>
      <c r="HC133" s="293"/>
      <c r="HD133" s="293"/>
      <c r="HE133" s="293"/>
      <c r="HF133" s="293"/>
      <c r="HG133" s="293"/>
      <c r="HH133" s="293"/>
      <c r="HI133" s="293"/>
      <c r="HJ133" s="293"/>
      <c r="HK133" s="293"/>
      <c r="HL133" s="293"/>
      <c r="HM133" s="293"/>
      <c r="HN133" s="293"/>
      <c r="HO133" s="293"/>
      <c r="HP133" s="293"/>
      <c r="HQ133" s="293"/>
      <c r="HR133" s="293"/>
      <c r="HS133" s="293"/>
      <c r="HT133" s="293"/>
      <c r="HU133" s="293"/>
      <c r="HV133" s="293"/>
      <c r="HW133" s="293"/>
      <c r="HX133" s="293"/>
      <c r="HY133" s="293"/>
      <c r="HZ133" s="293"/>
      <c r="IA133" s="293"/>
      <c r="IB133" s="293"/>
      <c r="IC133" s="293"/>
      <c r="ID133" s="293"/>
      <c r="IE133" s="293"/>
      <c r="IF133" s="293"/>
      <c r="IG133" s="293"/>
      <c r="IH133" s="293"/>
      <c r="II133" s="293"/>
      <c r="IJ133" s="293"/>
      <c r="IK133" s="293"/>
      <c r="IL133" s="293"/>
      <c r="IM133" s="293"/>
      <c r="IN133" s="293"/>
      <c r="IO133" s="293"/>
      <c r="IP133" s="293"/>
      <c r="IQ133" s="293"/>
      <c r="IR133" s="293"/>
      <c r="IS133" s="293"/>
      <c r="IT133" s="293"/>
      <c r="IU133" s="293"/>
      <c r="IV133" s="293"/>
      <c r="IW133" s="293"/>
      <c r="IX133" s="293"/>
      <c r="IY133" s="293"/>
      <c r="IZ133" s="293"/>
      <c r="JA133" s="293"/>
      <c r="JB133" s="293"/>
      <c r="JC133" s="293"/>
      <c r="JD133" s="293"/>
      <c r="JE133" s="293"/>
      <c r="JF133" s="293"/>
      <c r="JG133" s="293"/>
      <c r="JH133" s="293"/>
      <c r="JI133" s="293"/>
      <c r="JJ133" s="293"/>
      <c r="JK133" s="293"/>
      <c r="JL133" s="293"/>
      <c r="JM133" s="293"/>
      <c r="JN133" s="293"/>
      <c r="JO133" s="293"/>
      <c r="JP133" s="293"/>
      <c r="JQ133" s="293"/>
      <c r="JR133" s="293"/>
      <c r="JS133" s="293"/>
      <c r="JT133" s="293"/>
      <c r="JU133" s="293"/>
      <c r="JV133" s="293"/>
      <c r="JW133" s="293"/>
      <c r="JX133" s="293"/>
      <c r="JY133" s="293"/>
      <c r="JZ133" s="293"/>
      <c r="KA133" s="293"/>
      <c r="KB133" s="293"/>
      <c r="KC133" s="293"/>
      <c r="KD133" s="293"/>
      <c r="KE133" s="293"/>
      <c r="KF133" s="293"/>
      <c r="KG133" s="293"/>
      <c r="KH133" s="293"/>
      <c r="KI133" s="293"/>
      <c r="KJ133" s="293"/>
      <c r="KK133" s="293"/>
      <c r="KL133" s="293"/>
      <c r="KM133" s="293"/>
      <c r="KN133" s="293"/>
      <c r="KO133" s="293"/>
      <c r="KP133" s="293"/>
      <c r="KQ133" s="293"/>
      <c r="KR133" s="293"/>
      <c r="KS133" s="293"/>
      <c r="KT133" s="293"/>
      <c r="KU133" s="293"/>
      <c r="KV133" s="293"/>
      <c r="KW133" s="293"/>
      <c r="KX133" s="293"/>
      <c r="KY133" s="293"/>
      <c r="KZ133" s="293"/>
      <c r="LA133" s="293"/>
      <c r="LB133" s="293"/>
      <c r="LC133" s="293"/>
      <c r="LD133" s="293"/>
      <c r="LE133" s="293"/>
      <c r="LF133" s="293"/>
      <c r="LG133" s="293"/>
      <c r="LH133" s="293"/>
      <c r="LI133" s="293"/>
      <c r="LJ133" s="293"/>
      <c r="LK133" s="293"/>
      <c r="LL133" s="293"/>
      <c r="LM133" s="293"/>
      <c r="LN133" s="293"/>
      <c r="LO133" s="293"/>
      <c r="LP133" s="293"/>
      <c r="LQ133" s="293"/>
      <c r="LR133" s="293"/>
      <c r="LS133" s="293"/>
      <c r="LT133" s="293"/>
      <c r="LU133" s="293"/>
      <c r="LV133" s="293"/>
      <c r="LW133" s="293"/>
      <c r="LX133" s="293"/>
      <c r="LY133" s="293"/>
      <c r="LZ133" s="293"/>
      <c r="MA133" s="293"/>
      <c r="MB133" s="293"/>
      <c r="MC133" s="293"/>
      <c r="MD133" s="293"/>
      <c r="ME133" s="293"/>
      <c r="MF133" s="293"/>
      <c r="MG133" s="293"/>
      <c r="MH133" s="293"/>
      <c r="MI133" s="293"/>
      <c r="MJ133" s="293"/>
      <c r="MK133" s="293"/>
      <c r="ML133" s="293"/>
      <c r="MM133" s="293"/>
      <c r="MN133" s="293"/>
      <c r="MO133" s="293"/>
      <c r="MP133" s="293"/>
      <c r="MQ133" s="293"/>
      <c r="MR133" s="293"/>
      <c r="MS133" s="293"/>
      <c r="MT133" s="293"/>
      <c r="MU133" s="293"/>
      <c r="MV133" s="293"/>
      <c r="MW133" s="293"/>
      <c r="MX133" s="293"/>
      <c r="MY133" s="293"/>
      <c r="MZ133" s="293"/>
      <c r="NA133" s="293"/>
      <c r="NB133" s="293"/>
      <c r="NC133" s="293"/>
      <c r="ND133" s="293"/>
      <c r="NE133" s="293"/>
      <c r="NF133" s="293"/>
      <c r="NG133" s="293"/>
      <c r="NH133" s="293"/>
      <c r="NI133" s="293"/>
      <c r="NJ133" s="293"/>
      <c r="NK133" s="293"/>
      <c r="NL133" s="293"/>
      <c r="NM133" s="293"/>
      <c r="NN133" s="293"/>
      <c r="NO133" s="293"/>
      <c r="NP133" s="293"/>
      <c r="NQ133" s="293"/>
      <c r="NR133" s="293"/>
      <c r="NS133" s="293"/>
      <c r="NT133" s="293"/>
      <c r="NU133" s="293"/>
      <c r="NV133" s="293"/>
      <c r="NW133" s="293"/>
      <c r="NX133" s="293"/>
      <c r="NY133" s="293"/>
      <c r="NZ133" s="293"/>
      <c r="OA133" s="293"/>
      <c r="OB133" s="293"/>
      <c r="OC133" s="293"/>
      <c r="OD133" s="293"/>
      <c r="OE133" s="293"/>
      <c r="OF133" s="293"/>
      <c r="OG133" s="293"/>
      <c r="OH133" s="293"/>
      <c r="OI133" s="293"/>
      <c r="OJ133" s="293"/>
      <c r="OK133" s="293"/>
      <c r="OL133" s="293"/>
      <c r="OM133" s="293"/>
      <c r="ON133" s="293"/>
      <c r="OO133" s="293"/>
      <c r="OP133" s="293"/>
      <c r="OQ133" s="293"/>
      <c r="OR133" s="293"/>
      <c r="OS133" s="293"/>
      <c r="OT133" s="293"/>
      <c r="OU133" s="293"/>
      <c r="OV133" s="293"/>
      <c r="OW133" s="293"/>
      <c r="OX133" s="293"/>
      <c r="OY133" s="293"/>
      <c r="OZ133" s="293"/>
      <c r="PA133" s="293"/>
      <c r="PB133" s="293"/>
      <c r="PC133" s="293"/>
      <c r="PD133" s="293"/>
      <c r="PE133" s="293"/>
      <c r="PF133" s="293"/>
      <c r="PG133" s="293"/>
      <c r="PH133" s="293"/>
      <c r="PI133" s="293"/>
      <c r="PJ133" s="293"/>
      <c r="PK133" s="293"/>
      <c r="PL133" s="293"/>
      <c r="PM133" s="293"/>
      <c r="PN133" s="293"/>
      <c r="PO133" s="293"/>
      <c r="PP133" s="293"/>
      <c r="PQ133" s="293"/>
      <c r="PR133" s="293"/>
      <c r="PS133" s="293"/>
      <c r="PT133" s="293"/>
      <c r="PU133" s="293"/>
      <c r="PV133" s="293"/>
      <c r="PW133" s="293"/>
      <c r="PX133" s="293"/>
      <c r="PY133" s="293"/>
      <c r="PZ133" s="293"/>
      <c r="QA133" s="293"/>
      <c r="QB133" s="293"/>
      <c r="QC133" s="293"/>
      <c r="QD133" s="293"/>
      <c r="QE133" s="293"/>
      <c r="QF133" s="293"/>
      <c r="QG133" s="293"/>
      <c r="QH133" s="293"/>
      <c r="QI133" s="293"/>
      <c r="QJ133" s="293"/>
      <c r="QK133" s="293"/>
      <c r="QL133" s="293"/>
      <c r="QM133" s="293"/>
      <c r="QN133" s="293"/>
      <c r="QO133" s="293"/>
      <c r="QP133" s="293"/>
      <c r="QQ133" s="293"/>
      <c r="QR133" s="293"/>
      <c r="QS133" s="293"/>
      <c r="QT133" s="293"/>
      <c r="QU133" s="293"/>
      <c r="QV133" s="293"/>
      <c r="QW133" s="293"/>
      <c r="QX133" s="293"/>
      <c r="QY133" s="293"/>
      <c r="QZ133" s="293"/>
      <c r="RA133" s="293"/>
      <c r="RB133" s="293"/>
      <c r="RC133" s="293"/>
      <c r="RD133" s="293"/>
      <c r="RE133" s="293"/>
      <c r="RF133" s="293"/>
      <c r="RG133" s="293"/>
      <c r="RH133" s="293"/>
      <c r="RI133" s="293"/>
      <c r="RJ133" s="293"/>
      <c r="RK133" s="293"/>
      <c r="RL133" s="293"/>
      <c r="RM133" s="293"/>
      <c r="RN133" s="293"/>
      <c r="RO133" s="293"/>
      <c r="RP133" s="293"/>
      <c r="RQ133" s="293"/>
      <c r="RR133" s="293"/>
      <c r="RS133" s="293"/>
      <c r="RT133" s="293"/>
      <c r="RU133" s="293"/>
      <c r="RV133" s="293"/>
      <c r="RW133" s="293"/>
      <c r="RX133" s="293"/>
      <c r="RY133" s="293"/>
      <c r="RZ133" s="293"/>
      <c r="SA133" s="293"/>
      <c r="SB133" s="293"/>
      <c r="SC133" s="293"/>
      <c r="SD133" s="293"/>
      <c r="SE133" s="293"/>
      <c r="SF133" s="293"/>
      <c r="SG133" s="293"/>
      <c r="SH133" s="293"/>
      <c r="SI133" s="293"/>
      <c r="SJ133" s="293"/>
      <c r="SK133" s="293"/>
      <c r="SL133" s="293"/>
      <c r="SM133" s="293"/>
      <c r="SN133" s="293"/>
      <c r="SO133" s="293"/>
      <c r="SP133" s="293"/>
      <c r="SQ133" s="293"/>
      <c r="SR133" s="293"/>
      <c r="SS133" s="293"/>
      <c r="ST133" s="293"/>
      <c r="SU133" s="293"/>
      <c r="SV133" s="293"/>
      <c r="SW133" s="293"/>
      <c r="SX133" s="293"/>
      <c r="SY133" s="293"/>
      <c r="SZ133" s="293"/>
      <c r="TA133" s="293"/>
      <c r="TB133" s="293"/>
      <c r="TC133" s="293"/>
      <c r="TD133" s="293"/>
      <c r="TE133" s="293"/>
      <c r="TF133" s="293"/>
      <c r="TG133" s="293"/>
      <c r="TH133" s="293"/>
      <c r="TI133" s="293"/>
      <c r="TJ133" s="293"/>
      <c r="TK133" s="293"/>
      <c r="TL133" s="293"/>
      <c r="TM133" s="293"/>
      <c r="TN133" s="293"/>
      <c r="TO133" s="293"/>
      <c r="TP133" s="293"/>
      <c r="TQ133" s="293"/>
      <c r="TR133" s="293"/>
      <c r="TS133" s="293"/>
      <c r="TT133" s="293"/>
      <c r="TU133" s="293"/>
      <c r="TV133" s="293"/>
      <c r="TW133" s="293"/>
      <c r="TX133" s="293"/>
      <c r="TY133" s="293"/>
      <c r="TZ133" s="293"/>
      <c r="UA133" s="293"/>
      <c r="UB133" s="293"/>
      <c r="UC133" s="293"/>
      <c r="UD133" s="293"/>
      <c r="UE133" s="293"/>
      <c r="UF133" s="293"/>
      <c r="UG133" s="293"/>
      <c r="UH133" s="293"/>
      <c r="UI133" s="293"/>
      <c r="UJ133" s="293"/>
      <c r="UK133" s="293"/>
      <c r="UL133" s="293"/>
      <c r="UM133" s="293"/>
      <c r="UN133" s="293"/>
      <c r="UO133" s="293"/>
      <c r="UP133" s="293"/>
      <c r="UQ133" s="293"/>
      <c r="UR133" s="293"/>
      <c r="US133" s="293"/>
      <c r="UT133" s="293"/>
      <c r="UU133" s="293"/>
      <c r="UV133" s="293"/>
      <c r="UW133" s="293"/>
      <c r="UX133" s="293"/>
      <c r="UY133" s="293"/>
      <c r="UZ133" s="293"/>
      <c r="VA133" s="293"/>
      <c r="VB133" s="293"/>
      <c r="VC133" s="293"/>
      <c r="VD133" s="293"/>
      <c r="VE133" s="293"/>
      <c r="VF133" s="293"/>
      <c r="VG133" s="293"/>
      <c r="VH133" s="293"/>
      <c r="VI133" s="293"/>
      <c r="VJ133" s="293"/>
      <c r="VK133" s="293"/>
      <c r="VL133" s="293"/>
      <c r="VM133" s="293"/>
      <c r="VN133" s="293"/>
      <c r="VO133" s="293"/>
      <c r="VP133" s="293"/>
      <c r="VQ133" s="293"/>
      <c r="VR133" s="293"/>
      <c r="VS133" s="293"/>
      <c r="VT133" s="293"/>
      <c r="VU133" s="293"/>
      <c r="VV133" s="293"/>
      <c r="VW133" s="293"/>
      <c r="VX133" s="293"/>
      <c r="VY133" s="293"/>
      <c r="VZ133" s="293"/>
      <c r="WA133" s="293"/>
      <c r="WB133" s="293"/>
      <c r="WC133" s="293"/>
      <c r="WD133" s="293"/>
      <c r="WE133" s="293"/>
      <c r="WF133" s="293"/>
      <c r="WG133" s="293"/>
      <c r="WH133" s="293"/>
      <c r="WI133" s="293"/>
      <c r="WJ133" s="293"/>
      <c r="WK133" s="293"/>
      <c r="WL133" s="293"/>
      <c r="WM133" s="293"/>
      <c r="WN133" s="293"/>
      <c r="WO133" s="293"/>
      <c r="WP133" s="293"/>
      <c r="WQ133" s="293"/>
      <c r="WR133" s="293"/>
      <c r="WS133" s="293"/>
      <c r="WT133" s="293"/>
      <c r="WU133" s="293"/>
      <c r="WV133" s="293"/>
      <c r="WW133" s="293"/>
      <c r="WX133" s="293"/>
      <c r="WY133" s="293"/>
      <c r="WZ133" s="293"/>
      <c r="XA133" s="293"/>
      <c r="XB133" s="293"/>
      <c r="XC133" s="293"/>
      <c r="XD133" s="293"/>
      <c r="XE133" s="293"/>
      <c r="XF133" s="293"/>
      <c r="XG133" s="293"/>
      <c r="XH133" s="293"/>
      <c r="XI133" s="293"/>
      <c r="XJ133" s="293"/>
      <c r="XK133" s="293"/>
      <c r="XL133" s="293"/>
      <c r="XM133" s="293"/>
      <c r="XN133" s="293"/>
      <c r="XO133" s="293"/>
      <c r="XP133" s="293"/>
      <c r="XQ133" s="293"/>
      <c r="XR133" s="293"/>
      <c r="XS133" s="293"/>
      <c r="XT133" s="293"/>
      <c r="XU133" s="293"/>
      <c r="XV133" s="293"/>
      <c r="XW133" s="293"/>
      <c r="XX133" s="293"/>
      <c r="XY133" s="293"/>
      <c r="XZ133" s="293"/>
      <c r="YA133" s="293"/>
      <c r="YB133" s="293"/>
      <c r="YC133" s="293"/>
      <c r="YD133" s="293"/>
      <c r="YE133" s="293"/>
      <c r="YF133" s="293"/>
      <c r="YG133" s="293"/>
      <c r="YH133" s="293"/>
      <c r="YI133" s="293"/>
      <c r="YJ133" s="293"/>
      <c r="YK133" s="293"/>
      <c r="YL133" s="293"/>
      <c r="YM133" s="293"/>
      <c r="YN133" s="293"/>
      <c r="YO133" s="293"/>
      <c r="YP133" s="293"/>
      <c r="YQ133" s="293"/>
      <c r="YR133" s="293"/>
      <c r="YS133" s="293"/>
      <c r="YT133" s="293"/>
      <c r="YU133" s="293"/>
      <c r="YV133" s="293"/>
      <c r="YW133" s="293"/>
      <c r="YX133" s="293"/>
      <c r="YY133" s="293"/>
      <c r="YZ133" s="293"/>
      <c r="ZA133" s="293"/>
      <c r="ZB133" s="293"/>
      <c r="ZC133" s="293"/>
      <c r="ZD133" s="293"/>
      <c r="ZE133" s="293"/>
      <c r="ZF133" s="293"/>
      <c r="ZG133" s="293"/>
      <c r="ZH133" s="293"/>
      <c r="ZI133" s="293"/>
      <c r="ZJ133" s="293"/>
      <c r="ZK133" s="293"/>
      <c r="ZL133" s="293"/>
      <c r="ZM133" s="293"/>
      <c r="ZN133" s="293"/>
      <c r="ZO133" s="293"/>
      <c r="ZP133" s="293"/>
      <c r="ZQ133" s="293"/>
      <c r="ZR133" s="293"/>
      <c r="ZS133" s="293"/>
      <c r="ZT133" s="293"/>
      <c r="ZU133" s="293"/>
      <c r="ZV133" s="293"/>
      <c r="ZW133" s="293"/>
      <c r="ZX133" s="293"/>
      <c r="ZY133" s="293"/>
      <c r="ZZ133" s="293"/>
      <c r="AAA133" s="293"/>
      <c r="AAB133" s="293"/>
      <c r="AAC133" s="293"/>
      <c r="AAD133" s="293"/>
      <c r="AAE133" s="293"/>
      <c r="AAF133" s="293"/>
      <c r="AAG133" s="293"/>
      <c r="AAH133" s="293"/>
      <c r="AAI133" s="293"/>
      <c r="AAJ133" s="293"/>
      <c r="AAK133" s="293"/>
      <c r="AAL133" s="293"/>
      <c r="AAM133" s="293"/>
      <c r="AAN133" s="293"/>
      <c r="AAO133" s="293"/>
      <c r="AAP133" s="293"/>
      <c r="AAQ133" s="293"/>
      <c r="AAR133" s="293"/>
      <c r="AAS133" s="293"/>
      <c r="AAT133" s="293"/>
      <c r="AAU133" s="293"/>
      <c r="AAV133" s="293"/>
      <c r="AAW133" s="293"/>
      <c r="AAX133" s="293"/>
      <c r="AAY133" s="293"/>
      <c r="AAZ133" s="293"/>
      <c r="ABA133" s="293"/>
      <c r="ABB133" s="293"/>
      <c r="ABC133" s="293"/>
      <c r="ABD133" s="293"/>
      <c r="ABE133" s="293"/>
      <c r="ABF133" s="293"/>
      <c r="ABG133" s="293"/>
      <c r="ABH133" s="293"/>
      <c r="ABI133" s="293"/>
      <c r="ABJ133" s="293"/>
      <c r="ABK133" s="293"/>
      <c r="ABL133" s="293"/>
      <c r="ABM133" s="293"/>
      <c r="ABN133" s="293"/>
      <c r="ABO133" s="293"/>
      <c r="ABP133" s="293"/>
      <c r="ABQ133" s="293"/>
      <c r="ABR133" s="293"/>
      <c r="ABS133" s="293"/>
      <c r="ABT133" s="293"/>
      <c r="ABU133" s="293"/>
      <c r="ABV133" s="293"/>
      <c r="ABW133" s="293"/>
      <c r="ABX133" s="293"/>
      <c r="ABY133" s="293"/>
      <c r="ABZ133" s="293"/>
      <c r="ACA133" s="293"/>
      <c r="ACB133" s="293"/>
      <c r="ACC133" s="293"/>
      <c r="ACD133" s="293"/>
      <c r="ACE133" s="293"/>
      <c r="ACF133" s="293"/>
      <c r="ACG133" s="293"/>
      <c r="ACH133" s="293"/>
      <c r="ACI133" s="293"/>
      <c r="ACJ133" s="293"/>
      <c r="ACK133" s="293"/>
      <c r="ACL133" s="293"/>
      <c r="ACM133" s="293"/>
      <c r="ACN133" s="293"/>
      <c r="ACO133" s="293"/>
      <c r="ACP133" s="293"/>
      <c r="ACQ133" s="293"/>
      <c r="ACR133" s="293"/>
      <c r="ACS133" s="293"/>
      <c r="ACT133" s="293"/>
      <c r="ACU133" s="293"/>
      <c r="ACV133" s="293"/>
      <c r="ACW133" s="293"/>
      <c r="ACX133" s="293"/>
      <c r="ACY133" s="293"/>
      <c r="ACZ133" s="293"/>
      <c r="ADA133" s="293"/>
      <c r="ADB133" s="293"/>
      <c r="ADC133" s="293"/>
      <c r="ADD133" s="293"/>
      <c r="ADE133" s="293"/>
      <c r="ADF133" s="293"/>
      <c r="ADG133" s="293"/>
      <c r="ADH133" s="293"/>
      <c r="ADI133" s="293"/>
      <c r="ADJ133" s="293"/>
      <c r="ADK133" s="293"/>
      <c r="ADL133" s="293"/>
      <c r="ADM133" s="293"/>
      <c r="ADN133" s="293"/>
      <c r="ADO133" s="293"/>
      <c r="ADP133" s="293"/>
      <c r="ADQ133" s="293"/>
      <c r="ADR133" s="293"/>
      <c r="ADS133" s="293"/>
      <c r="ADT133" s="293"/>
      <c r="ADU133" s="293"/>
      <c r="ADV133" s="293"/>
      <c r="ADW133" s="293"/>
      <c r="ADX133" s="293"/>
      <c r="ADY133" s="293"/>
      <c r="ADZ133" s="293"/>
      <c r="AEA133" s="293"/>
      <c r="AEB133" s="293"/>
      <c r="AEC133" s="293"/>
      <c r="AED133" s="293"/>
      <c r="AEE133" s="293"/>
      <c r="AEF133" s="293"/>
      <c r="AEG133" s="293"/>
      <c r="AEH133" s="293"/>
      <c r="AEI133" s="293"/>
      <c r="AEJ133" s="293"/>
      <c r="AEK133" s="293"/>
      <c r="AEL133" s="293"/>
      <c r="AEM133" s="293"/>
      <c r="AEN133" s="293"/>
      <c r="AEO133" s="293"/>
      <c r="AEP133" s="293"/>
      <c r="AEQ133" s="293"/>
      <c r="AER133" s="293"/>
      <c r="AES133" s="293"/>
      <c r="AET133" s="293"/>
      <c r="AEU133" s="293"/>
      <c r="AEV133" s="293"/>
      <c r="AEW133" s="293"/>
      <c r="AEX133" s="293"/>
      <c r="AEY133" s="293"/>
      <c r="AEZ133" s="293"/>
      <c r="AFA133" s="293"/>
      <c r="AFB133" s="293"/>
      <c r="AFC133" s="293"/>
      <c r="AFD133" s="293"/>
      <c r="AFE133" s="293"/>
      <c r="AFF133" s="293"/>
      <c r="AFG133" s="293"/>
      <c r="AFH133" s="293"/>
      <c r="AFI133" s="293"/>
      <c r="AFJ133" s="293"/>
      <c r="AFK133" s="293"/>
      <c r="AFL133" s="293"/>
      <c r="AFM133" s="293"/>
      <c r="AFN133" s="293"/>
      <c r="AFO133" s="293"/>
      <c r="AFP133" s="293"/>
      <c r="AFQ133" s="293"/>
      <c r="AFR133" s="293"/>
      <c r="AFS133" s="293"/>
      <c r="AFT133" s="293"/>
      <c r="AFU133" s="293"/>
      <c r="AFV133" s="293"/>
      <c r="AFW133" s="293"/>
      <c r="AFX133" s="293"/>
      <c r="AFY133" s="293"/>
      <c r="AFZ133" s="293"/>
      <c r="AGA133" s="293"/>
      <c r="AGB133" s="293"/>
      <c r="AGC133" s="293"/>
      <c r="AGD133" s="293"/>
      <c r="AGE133" s="293"/>
      <c r="AGF133" s="293"/>
      <c r="AGG133" s="293"/>
      <c r="AGH133" s="293"/>
      <c r="AGI133" s="293"/>
      <c r="AGJ133" s="293"/>
      <c r="AGK133" s="293"/>
      <c r="AGL133" s="293"/>
      <c r="AGM133" s="293"/>
      <c r="AGN133" s="293"/>
      <c r="AGO133" s="293"/>
      <c r="AGP133" s="293"/>
      <c r="AGQ133" s="293"/>
      <c r="AGR133" s="293"/>
      <c r="AGS133" s="293"/>
      <c r="AGT133" s="293"/>
      <c r="AGU133" s="293"/>
      <c r="AGV133" s="293"/>
      <c r="AGW133" s="293"/>
      <c r="AGX133" s="293"/>
      <c r="AGY133" s="293"/>
      <c r="AGZ133" s="293"/>
      <c r="AHA133" s="293"/>
      <c r="AHB133" s="293"/>
      <c r="AHC133" s="293"/>
      <c r="AHD133" s="293"/>
      <c r="AHE133" s="293"/>
      <c r="AHF133" s="293"/>
      <c r="AHG133" s="293"/>
      <c r="AHH133" s="293"/>
      <c r="AHI133" s="293"/>
      <c r="AHJ133" s="293"/>
      <c r="AHK133" s="293"/>
      <c r="AHL133" s="293"/>
      <c r="AHM133" s="293"/>
      <c r="AHN133" s="293"/>
      <c r="AHO133" s="293"/>
      <c r="AHP133" s="293"/>
      <c r="AHQ133" s="293"/>
      <c r="AHR133" s="293"/>
      <c r="AHS133" s="293"/>
      <c r="AHT133" s="293"/>
      <c r="AHU133" s="293"/>
      <c r="AHV133" s="293"/>
      <c r="AHW133" s="293"/>
      <c r="AHX133" s="293"/>
      <c r="AHY133" s="293"/>
      <c r="AHZ133" s="293"/>
      <c r="AIA133" s="293"/>
      <c r="AIB133" s="293"/>
      <c r="AIC133" s="293"/>
      <c r="AID133" s="293"/>
      <c r="AIE133" s="293"/>
      <c r="AIF133" s="293"/>
      <c r="AIG133" s="293"/>
      <c r="AIH133" s="293"/>
      <c r="AII133" s="293"/>
      <c r="AIJ133" s="293"/>
      <c r="AIK133" s="293"/>
      <c r="AIL133" s="293"/>
      <c r="AIM133" s="293"/>
      <c r="AIN133" s="293"/>
      <c r="AIO133" s="293"/>
      <c r="AIP133" s="293"/>
      <c r="AIQ133" s="293"/>
      <c r="AIR133" s="293"/>
      <c r="AIS133" s="293"/>
      <c r="AIT133" s="293"/>
      <c r="AIU133" s="293"/>
      <c r="AIV133" s="293"/>
      <c r="AIW133" s="293"/>
      <c r="AIX133" s="293"/>
      <c r="AIY133" s="293"/>
      <c r="AIZ133" s="293"/>
    </row>
    <row r="134" spans="1:936" s="294" customFormat="1" ht="27" customHeight="1" x14ac:dyDescent="0.25">
      <c r="A134" s="200"/>
      <c r="B134" s="201"/>
      <c r="C134" s="201"/>
      <c r="D134" s="205" t="s">
        <v>3</v>
      </c>
      <c r="E134" s="196"/>
      <c r="F134" s="196"/>
      <c r="G134" s="196"/>
      <c r="H134" s="196"/>
      <c r="I134" s="196"/>
      <c r="J134" s="196"/>
      <c r="K134" s="196"/>
      <c r="L134" s="197"/>
      <c r="M134" s="60"/>
      <c r="N134" s="61">
        <f>SUMIF($M$112:$M$132,D134,$N$112:$N$132)</f>
        <v>2011462986</v>
      </c>
      <c r="O134" s="61">
        <f>SUMIF($M$112:$M$132,D134,$O$112:$O$132)</f>
        <v>2011462986</v>
      </c>
      <c r="P134" s="61"/>
      <c r="Q134" s="61">
        <f>SUMIF($M$112:$M$132,D134,$Q$112:$Q$132)</f>
        <v>399454431.19999999</v>
      </c>
      <c r="R134" s="61">
        <f>SUMIF($M$112:$M$132,D134,$R$112:$R$132)</f>
        <v>439655.10000000003</v>
      </c>
      <c r="S134" s="61">
        <f>SUMIF($M$112:$M$132,D134,$S$112:$S$132)</f>
        <v>1612339492</v>
      </c>
      <c r="T134" s="116"/>
      <c r="U134" s="292"/>
      <c r="V134" s="293"/>
      <c r="W134" s="293"/>
      <c r="X134" s="293"/>
      <c r="Y134" s="293"/>
      <c r="Z134" s="293"/>
      <c r="AA134" s="293"/>
      <c r="AB134" s="293"/>
      <c r="AC134" s="293"/>
      <c r="AD134" s="293"/>
      <c r="AE134" s="293"/>
      <c r="AF134" s="293"/>
      <c r="AG134" s="293"/>
      <c r="AH134" s="293"/>
      <c r="AI134" s="293"/>
      <c r="AJ134" s="293"/>
      <c r="AK134" s="293"/>
      <c r="AL134" s="293"/>
      <c r="AM134" s="293"/>
      <c r="AN134" s="293"/>
      <c r="AO134" s="293"/>
      <c r="AP134" s="293"/>
      <c r="AQ134" s="293"/>
      <c r="AR134" s="293"/>
      <c r="AS134" s="293"/>
      <c r="AT134" s="293"/>
      <c r="AU134" s="293"/>
      <c r="AV134" s="293"/>
      <c r="AW134" s="293"/>
      <c r="AX134" s="293"/>
      <c r="AY134" s="293"/>
      <c r="AZ134" s="293"/>
      <c r="BA134" s="293"/>
      <c r="BB134" s="293"/>
      <c r="BC134" s="293"/>
      <c r="BD134" s="293"/>
      <c r="BE134" s="293"/>
      <c r="BF134" s="293"/>
      <c r="BG134" s="293"/>
      <c r="BH134" s="293"/>
      <c r="BI134" s="293"/>
      <c r="BJ134" s="293"/>
      <c r="BK134" s="293"/>
      <c r="BL134" s="293"/>
      <c r="BM134" s="293"/>
      <c r="BN134" s="293"/>
      <c r="BO134" s="293"/>
      <c r="BP134" s="293"/>
      <c r="BQ134" s="293"/>
      <c r="BR134" s="293"/>
      <c r="BS134" s="293"/>
      <c r="BT134" s="293"/>
      <c r="BU134" s="293"/>
      <c r="BV134" s="293"/>
      <c r="BW134" s="293"/>
      <c r="BX134" s="293"/>
      <c r="BY134" s="293"/>
      <c r="BZ134" s="293"/>
      <c r="CA134" s="293"/>
      <c r="CB134" s="293"/>
      <c r="CC134" s="293"/>
      <c r="CD134" s="293"/>
      <c r="CE134" s="293"/>
      <c r="CF134" s="293"/>
      <c r="CG134" s="293"/>
      <c r="CH134" s="293"/>
      <c r="CI134" s="293"/>
      <c r="CJ134" s="293"/>
      <c r="CK134" s="293"/>
      <c r="CL134" s="293"/>
      <c r="CM134" s="293"/>
      <c r="CN134" s="293"/>
      <c r="CO134" s="293"/>
      <c r="CP134" s="293"/>
      <c r="CQ134" s="293"/>
      <c r="CR134" s="293"/>
      <c r="CS134" s="293"/>
      <c r="CT134" s="293"/>
      <c r="CU134" s="293"/>
      <c r="CV134" s="293"/>
      <c r="CW134" s="293"/>
      <c r="CX134" s="293"/>
      <c r="CY134" s="293"/>
      <c r="CZ134" s="293"/>
      <c r="DA134" s="293"/>
      <c r="DB134" s="293"/>
      <c r="DC134" s="293"/>
      <c r="DD134" s="293"/>
      <c r="DE134" s="293"/>
      <c r="DF134" s="293"/>
      <c r="DG134" s="293"/>
      <c r="DH134" s="293"/>
      <c r="DI134" s="293"/>
      <c r="DJ134" s="293"/>
      <c r="DK134" s="293"/>
      <c r="DL134" s="293"/>
      <c r="DM134" s="293"/>
      <c r="DN134" s="293"/>
      <c r="DO134" s="293"/>
      <c r="DP134" s="293"/>
      <c r="DQ134" s="293"/>
      <c r="DR134" s="293"/>
      <c r="DS134" s="293"/>
      <c r="DT134" s="293"/>
      <c r="DU134" s="293"/>
      <c r="DV134" s="293"/>
      <c r="DW134" s="293"/>
      <c r="DX134" s="293"/>
      <c r="DY134" s="293"/>
      <c r="DZ134" s="293"/>
      <c r="EA134" s="293"/>
      <c r="EB134" s="293"/>
      <c r="EC134" s="293"/>
      <c r="ED134" s="293"/>
      <c r="EE134" s="293"/>
      <c r="EF134" s="293"/>
      <c r="EG134" s="293"/>
      <c r="EH134" s="293"/>
      <c r="EI134" s="293"/>
      <c r="EJ134" s="293"/>
      <c r="EK134" s="293"/>
      <c r="EL134" s="293"/>
      <c r="EM134" s="293"/>
      <c r="EN134" s="293"/>
      <c r="EO134" s="293"/>
      <c r="EP134" s="293"/>
      <c r="EQ134" s="293"/>
      <c r="ER134" s="293"/>
      <c r="ES134" s="293"/>
      <c r="ET134" s="293"/>
      <c r="EU134" s="293"/>
      <c r="EV134" s="293"/>
      <c r="EW134" s="293"/>
      <c r="EX134" s="293"/>
      <c r="EY134" s="293"/>
      <c r="EZ134" s="293"/>
      <c r="FA134" s="293"/>
      <c r="FB134" s="293"/>
      <c r="FC134" s="293"/>
      <c r="FD134" s="293"/>
      <c r="FE134" s="293"/>
      <c r="FF134" s="293"/>
      <c r="FG134" s="293"/>
      <c r="FH134" s="293"/>
      <c r="FI134" s="293"/>
      <c r="FJ134" s="293"/>
      <c r="FK134" s="293"/>
      <c r="FL134" s="293"/>
      <c r="FM134" s="293"/>
      <c r="FN134" s="293"/>
      <c r="FO134" s="293"/>
      <c r="FP134" s="293"/>
      <c r="FQ134" s="293"/>
      <c r="FR134" s="293"/>
      <c r="FS134" s="293"/>
      <c r="FT134" s="293"/>
      <c r="FU134" s="293"/>
      <c r="FV134" s="293"/>
      <c r="FW134" s="293"/>
      <c r="FX134" s="293"/>
      <c r="FY134" s="293"/>
      <c r="FZ134" s="293"/>
      <c r="GA134" s="293"/>
      <c r="GB134" s="293"/>
      <c r="GC134" s="293"/>
      <c r="GD134" s="293"/>
      <c r="GE134" s="293"/>
      <c r="GF134" s="293"/>
      <c r="GG134" s="293"/>
      <c r="GH134" s="293"/>
      <c r="GI134" s="293"/>
      <c r="GJ134" s="293"/>
      <c r="GK134" s="293"/>
      <c r="GL134" s="293"/>
      <c r="GM134" s="293"/>
      <c r="GN134" s="293"/>
      <c r="GO134" s="293"/>
      <c r="GP134" s="293"/>
      <c r="GQ134" s="293"/>
      <c r="GR134" s="293"/>
      <c r="GS134" s="293"/>
      <c r="GT134" s="293"/>
      <c r="GU134" s="293"/>
      <c r="GV134" s="293"/>
      <c r="GW134" s="293"/>
      <c r="GX134" s="293"/>
      <c r="GY134" s="293"/>
      <c r="GZ134" s="293"/>
      <c r="HA134" s="293"/>
      <c r="HB134" s="293"/>
      <c r="HC134" s="293"/>
      <c r="HD134" s="293"/>
      <c r="HE134" s="293"/>
      <c r="HF134" s="293"/>
      <c r="HG134" s="293"/>
      <c r="HH134" s="293"/>
      <c r="HI134" s="293"/>
      <c r="HJ134" s="293"/>
      <c r="HK134" s="293"/>
      <c r="HL134" s="293"/>
      <c r="HM134" s="293"/>
      <c r="HN134" s="293"/>
      <c r="HO134" s="293"/>
      <c r="HP134" s="293"/>
      <c r="HQ134" s="293"/>
      <c r="HR134" s="293"/>
      <c r="HS134" s="293"/>
      <c r="HT134" s="293"/>
      <c r="HU134" s="293"/>
      <c r="HV134" s="293"/>
      <c r="HW134" s="293"/>
      <c r="HX134" s="293"/>
      <c r="HY134" s="293"/>
      <c r="HZ134" s="293"/>
      <c r="IA134" s="293"/>
      <c r="IB134" s="293"/>
      <c r="IC134" s="293"/>
      <c r="ID134" s="293"/>
      <c r="IE134" s="293"/>
      <c r="IF134" s="293"/>
      <c r="IG134" s="293"/>
      <c r="IH134" s="293"/>
      <c r="II134" s="293"/>
      <c r="IJ134" s="293"/>
      <c r="IK134" s="293"/>
      <c r="IL134" s="293"/>
      <c r="IM134" s="293"/>
      <c r="IN134" s="293"/>
      <c r="IO134" s="293"/>
      <c r="IP134" s="293"/>
      <c r="IQ134" s="293"/>
      <c r="IR134" s="293"/>
      <c r="IS134" s="293"/>
      <c r="IT134" s="293"/>
      <c r="IU134" s="293"/>
      <c r="IV134" s="293"/>
      <c r="IW134" s="293"/>
      <c r="IX134" s="293"/>
      <c r="IY134" s="293"/>
      <c r="IZ134" s="293"/>
      <c r="JA134" s="293"/>
      <c r="JB134" s="293"/>
      <c r="JC134" s="293"/>
      <c r="JD134" s="293"/>
      <c r="JE134" s="293"/>
      <c r="JF134" s="293"/>
      <c r="JG134" s="293"/>
      <c r="JH134" s="293"/>
      <c r="JI134" s="293"/>
      <c r="JJ134" s="293"/>
      <c r="JK134" s="293"/>
      <c r="JL134" s="293"/>
      <c r="JM134" s="293"/>
      <c r="JN134" s="293"/>
      <c r="JO134" s="293"/>
      <c r="JP134" s="293"/>
      <c r="JQ134" s="293"/>
      <c r="JR134" s="293"/>
      <c r="JS134" s="293"/>
      <c r="JT134" s="293"/>
      <c r="JU134" s="293"/>
      <c r="JV134" s="293"/>
      <c r="JW134" s="293"/>
      <c r="JX134" s="293"/>
      <c r="JY134" s="293"/>
      <c r="JZ134" s="293"/>
      <c r="KA134" s="293"/>
      <c r="KB134" s="293"/>
      <c r="KC134" s="293"/>
      <c r="KD134" s="293"/>
      <c r="KE134" s="293"/>
      <c r="KF134" s="293"/>
      <c r="KG134" s="293"/>
      <c r="KH134" s="293"/>
      <c r="KI134" s="293"/>
      <c r="KJ134" s="293"/>
      <c r="KK134" s="293"/>
      <c r="KL134" s="293"/>
      <c r="KM134" s="293"/>
      <c r="KN134" s="293"/>
      <c r="KO134" s="293"/>
      <c r="KP134" s="293"/>
      <c r="KQ134" s="293"/>
      <c r="KR134" s="293"/>
      <c r="KS134" s="293"/>
      <c r="KT134" s="293"/>
      <c r="KU134" s="293"/>
      <c r="KV134" s="293"/>
      <c r="KW134" s="293"/>
      <c r="KX134" s="293"/>
      <c r="KY134" s="293"/>
      <c r="KZ134" s="293"/>
      <c r="LA134" s="293"/>
      <c r="LB134" s="293"/>
      <c r="LC134" s="293"/>
      <c r="LD134" s="293"/>
      <c r="LE134" s="293"/>
      <c r="LF134" s="293"/>
      <c r="LG134" s="293"/>
      <c r="LH134" s="293"/>
      <c r="LI134" s="293"/>
      <c r="LJ134" s="293"/>
      <c r="LK134" s="293"/>
      <c r="LL134" s="293"/>
      <c r="LM134" s="293"/>
      <c r="LN134" s="293"/>
      <c r="LO134" s="293"/>
      <c r="LP134" s="293"/>
      <c r="LQ134" s="293"/>
      <c r="LR134" s="293"/>
      <c r="LS134" s="293"/>
      <c r="LT134" s="293"/>
      <c r="LU134" s="293"/>
      <c r="LV134" s="293"/>
      <c r="LW134" s="293"/>
      <c r="LX134" s="293"/>
      <c r="LY134" s="293"/>
      <c r="LZ134" s="293"/>
      <c r="MA134" s="293"/>
      <c r="MB134" s="293"/>
      <c r="MC134" s="293"/>
      <c r="MD134" s="293"/>
      <c r="ME134" s="293"/>
      <c r="MF134" s="293"/>
      <c r="MG134" s="293"/>
      <c r="MH134" s="293"/>
      <c r="MI134" s="293"/>
      <c r="MJ134" s="293"/>
      <c r="MK134" s="293"/>
      <c r="ML134" s="293"/>
      <c r="MM134" s="293"/>
      <c r="MN134" s="293"/>
      <c r="MO134" s="293"/>
      <c r="MP134" s="293"/>
      <c r="MQ134" s="293"/>
      <c r="MR134" s="293"/>
      <c r="MS134" s="293"/>
      <c r="MT134" s="293"/>
      <c r="MU134" s="293"/>
      <c r="MV134" s="293"/>
      <c r="MW134" s="293"/>
      <c r="MX134" s="293"/>
      <c r="MY134" s="293"/>
      <c r="MZ134" s="293"/>
      <c r="NA134" s="293"/>
      <c r="NB134" s="293"/>
      <c r="NC134" s="293"/>
      <c r="ND134" s="293"/>
      <c r="NE134" s="293"/>
      <c r="NF134" s="293"/>
      <c r="NG134" s="293"/>
      <c r="NH134" s="293"/>
      <c r="NI134" s="293"/>
      <c r="NJ134" s="293"/>
      <c r="NK134" s="293"/>
      <c r="NL134" s="293"/>
      <c r="NM134" s="293"/>
      <c r="NN134" s="293"/>
      <c r="NO134" s="293"/>
      <c r="NP134" s="293"/>
      <c r="NQ134" s="293"/>
      <c r="NR134" s="293"/>
      <c r="NS134" s="293"/>
      <c r="NT134" s="293"/>
      <c r="NU134" s="293"/>
      <c r="NV134" s="293"/>
      <c r="NW134" s="293"/>
      <c r="NX134" s="293"/>
      <c r="NY134" s="293"/>
      <c r="NZ134" s="293"/>
      <c r="OA134" s="293"/>
      <c r="OB134" s="293"/>
      <c r="OC134" s="293"/>
      <c r="OD134" s="293"/>
      <c r="OE134" s="293"/>
      <c r="OF134" s="293"/>
      <c r="OG134" s="293"/>
      <c r="OH134" s="293"/>
      <c r="OI134" s="293"/>
      <c r="OJ134" s="293"/>
      <c r="OK134" s="293"/>
      <c r="OL134" s="293"/>
      <c r="OM134" s="293"/>
      <c r="ON134" s="293"/>
      <c r="OO134" s="293"/>
      <c r="OP134" s="293"/>
      <c r="OQ134" s="293"/>
      <c r="OR134" s="293"/>
      <c r="OS134" s="293"/>
      <c r="OT134" s="293"/>
      <c r="OU134" s="293"/>
      <c r="OV134" s="293"/>
      <c r="OW134" s="293"/>
      <c r="OX134" s="293"/>
      <c r="OY134" s="293"/>
      <c r="OZ134" s="293"/>
      <c r="PA134" s="293"/>
      <c r="PB134" s="293"/>
      <c r="PC134" s="293"/>
      <c r="PD134" s="293"/>
      <c r="PE134" s="293"/>
      <c r="PF134" s="293"/>
      <c r="PG134" s="293"/>
      <c r="PH134" s="293"/>
      <c r="PI134" s="293"/>
      <c r="PJ134" s="293"/>
      <c r="PK134" s="293"/>
      <c r="PL134" s="293"/>
      <c r="PM134" s="293"/>
      <c r="PN134" s="293"/>
      <c r="PO134" s="293"/>
      <c r="PP134" s="293"/>
      <c r="PQ134" s="293"/>
      <c r="PR134" s="293"/>
      <c r="PS134" s="293"/>
      <c r="PT134" s="293"/>
      <c r="PU134" s="293"/>
      <c r="PV134" s="293"/>
      <c r="PW134" s="293"/>
      <c r="PX134" s="293"/>
      <c r="PY134" s="293"/>
      <c r="PZ134" s="293"/>
      <c r="QA134" s="293"/>
      <c r="QB134" s="293"/>
      <c r="QC134" s="293"/>
      <c r="QD134" s="293"/>
      <c r="QE134" s="293"/>
      <c r="QF134" s="293"/>
      <c r="QG134" s="293"/>
      <c r="QH134" s="293"/>
      <c r="QI134" s="293"/>
      <c r="QJ134" s="293"/>
      <c r="QK134" s="293"/>
      <c r="QL134" s="293"/>
      <c r="QM134" s="293"/>
      <c r="QN134" s="293"/>
      <c r="QO134" s="293"/>
      <c r="QP134" s="293"/>
      <c r="QQ134" s="293"/>
      <c r="QR134" s="293"/>
      <c r="QS134" s="293"/>
      <c r="QT134" s="293"/>
      <c r="QU134" s="293"/>
      <c r="QV134" s="293"/>
      <c r="QW134" s="293"/>
      <c r="QX134" s="293"/>
      <c r="QY134" s="293"/>
      <c r="QZ134" s="293"/>
      <c r="RA134" s="293"/>
      <c r="RB134" s="293"/>
      <c r="RC134" s="293"/>
      <c r="RD134" s="293"/>
      <c r="RE134" s="293"/>
      <c r="RF134" s="293"/>
      <c r="RG134" s="293"/>
      <c r="RH134" s="293"/>
      <c r="RI134" s="293"/>
      <c r="RJ134" s="293"/>
      <c r="RK134" s="293"/>
      <c r="RL134" s="293"/>
      <c r="RM134" s="293"/>
      <c r="RN134" s="293"/>
      <c r="RO134" s="293"/>
      <c r="RP134" s="293"/>
      <c r="RQ134" s="293"/>
      <c r="RR134" s="293"/>
      <c r="RS134" s="293"/>
      <c r="RT134" s="293"/>
      <c r="RU134" s="293"/>
      <c r="RV134" s="293"/>
      <c r="RW134" s="293"/>
      <c r="RX134" s="293"/>
      <c r="RY134" s="293"/>
      <c r="RZ134" s="293"/>
      <c r="SA134" s="293"/>
      <c r="SB134" s="293"/>
      <c r="SC134" s="293"/>
      <c r="SD134" s="293"/>
      <c r="SE134" s="293"/>
      <c r="SF134" s="293"/>
      <c r="SG134" s="293"/>
      <c r="SH134" s="293"/>
      <c r="SI134" s="293"/>
      <c r="SJ134" s="293"/>
      <c r="SK134" s="293"/>
      <c r="SL134" s="293"/>
      <c r="SM134" s="293"/>
      <c r="SN134" s="293"/>
      <c r="SO134" s="293"/>
      <c r="SP134" s="293"/>
      <c r="SQ134" s="293"/>
      <c r="SR134" s="293"/>
      <c r="SS134" s="293"/>
      <c r="ST134" s="293"/>
      <c r="SU134" s="293"/>
      <c r="SV134" s="293"/>
      <c r="SW134" s="293"/>
      <c r="SX134" s="293"/>
      <c r="SY134" s="293"/>
      <c r="SZ134" s="293"/>
      <c r="TA134" s="293"/>
      <c r="TB134" s="293"/>
      <c r="TC134" s="293"/>
      <c r="TD134" s="293"/>
      <c r="TE134" s="293"/>
      <c r="TF134" s="293"/>
      <c r="TG134" s="293"/>
      <c r="TH134" s="293"/>
      <c r="TI134" s="293"/>
      <c r="TJ134" s="293"/>
      <c r="TK134" s="293"/>
      <c r="TL134" s="293"/>
      <c r="TM134" s="293"/>
      <c r="TN134" s="293"/>
      <c r="TO134" s="293"/>
      <c r="TP134" s="293"/>
      <c r="TQ134" s="293"/>
      <c r="TR134" s="293"/>
      <c r="TS134" s="293"/>
      <c r="TT134" s="293"/>
      <c r="TU134" s="293"/>
      <c r="TV134" s="293"/>
      <c r="TW134" s="293"/>
      <c r="TX134" s="293"/>
      <c r="TY134" s="293"/>
      <c r="TZ134" s="293"/>
      <c r="UA134" s="293"/>
      <c r="UB134" s="293"/>
      <c r="UC134" s="293"/>
      <c r="UD134" s="293"/>
      <c r="UE134" s="293"/>
      <c r="UF134" s="293"/>
      <c r="UG134" s="293"/>
      <c r="UH134" s="293"/>
      <c r="UI134" s="293"/>
      <c r="UJ134" s="293"/>
      <c r="UK134" s="293"/>
      <c r="UL134" s="293"/>
      <c r="UM134" s="293"/>
      <c r="UN134" s="293"/>
      <c r="UO134" s="293"/>
      <c r="UP134" s="293"/>
      <c r="UQ134" s="293"/>
      <c r="UR134" s="293"/>
      <c r="US134" s="293"/>
      <c r="UT134" s="293"/>
      <c r="UU134" s="293"/>
      <c r="UV134" s="293"/>
      <c r="UW134" s="293"/>
      <c r="UX134" s="293"/>
      <c r="UY134" s="293"/>
      <c r="UZ134" s="293"/>
      <c r="VA134" s="293"/>
      <c r="VB134" s="293"/>
      <c r="VC134" s="293"/>
      <c r="VD134" s="293"/>
      <c r="VE134" s="293"/>
      <c r="VF134" s="293"/>
      <c r="VG134" s="293"/>
      <c r="VH134" s="293"/>
      <c r="VI134" s="293"/>
      <c r="VJ134" s="293"/>
      <c r="VK134" s="293"/>
      <c r="VL134" s="293"/>
      <c r="VM134" s="293"/>
      <c r="VN134" s="293"/>
      <c r="VO134" s="293"/>
      <c r="VP134" s="293"/>
      <c r="VQ134" s="293"/>
      <c r="VR134" s="293"/>
      <c r="VS134" s="293"/>
      <c r="VT134" s="293"/>
      <c r="VU134" s="293"/>
      <c r="VV134" s="293"/>
      <c r="VW134" s="293"/>
      <c r="VX134" s="293"/>
      <c r="VY134" s="293"/>
      <c r="VZ134" s="293"/>
      <c r="WA134" s="293"/>
      <c r="WB134" s="293"/>
      <c r="WC134" s="293"/>
      <c r="WD134" s="293"/>
      <c r="WE134" s="293"/>
      <c r="WF134" s="293"/>
      <c r="WG134" s="293"/>
      <c r="WH134" s="293"/>
      <c r="WI134" s="293"/>
      <c r="WJ134" s="293"/>
      <c r="WK134" s="293"/>
      <c r="WL134" s="293"/>
      <c r="WM134" s="293"/>
      <c r="WN134" s="293"/>
      <c r="WO134" s="293"/>
      <c r="WP134" s="293"/>
      <c r="WQ134" s="293"/>
      <c r="WR134" s="293"/>
      <c r="WS134" s="293"/>
      <c r="WT134" s="293"/>
      <c r="WU134" s="293"/>
      <c r="WV134" s="293"/>
      <c r="WW134" s="293"/>
      <c r="WX134" s="293"/>
      <c r="WY134" s="293"/>
      <c r="WZ134" s="293"/>
      <c r="XA134" s="293"/>
      <c r="XB134" s="293"/>
      <c r="XC134" s="293"/>
      <c r="XD134" s="293"/>
      <c r="XE134" s="293"/>
      <c r="XF134" s="293"/>
      <c r="XG134" s="293"/>
      <c r="XH134" s="293"/>
      <c r="XI134" s="293"/>
      <c r="XJ134" s="293"/>
      <c r="XK134" s="293"/>
      <c r="XL134" s="293"/>
      <c r="XM134" s="293"/>
      <c r="XN134" s="293"/>
      <c r="XO134" s="293"/>
      <c r="XP134" s="293"/>
      <c r="XQ134" s="293"/>
      <c r="XR134" s="293"/>
      <c r="XS134" s="293"/>
      <c r="XT134" s="293"/>
      <c r="XU134" s="293"/>
      <c r="XV134" s="293"/>
      <c r="XW134" s="293"/>
      <c r="XX134" s="293"/>
      <c r="XY134" s="293"/>
      <c r="XZ134" s="293"/>
      <c r="YA134" s="293"/>
      <c r="YB134" s="293"/>
      <c r="YC134" s="293"/>
      <c r="YD134" s="293"/>
      <c r="YE134" s="293"/>
      <c r="YF134" s="293"/>
      <c r="YG134" s="293"/>
      <c r="YH134" s="293"/>
      <c r="YI134" s="293"/>
      <c r="YJ134" s="293"/>
      <c r="YK134" s="293"/>
      <c r="YL134" s="293"/>
      <c r="YM134" s="293"/>
      <c r="YN134" s="293"/>
      <c r="YO134" s="293"/>
      <c r="YP134" s="293"/>
      <c r="YQ134" s="293"/>
      <c r="YR134" s="293"/>
      <c r="YS134" s="293"/>
      <c r="YT134" s="293"/>
      <c r="YU134" s="293"/>
      <c r="YV134" s="293"/>
      <c r="YW134" s="293"/>
      <c r="YX134" s="293"/>
      <c r="YY134" s="293"/>
      <c r="YZ134" s="293"/>
      <c r="ZA134" s="293"/>
      <c r="ZB134" s="293"/>
      <c r="ZC134" s="293"/>
      <c r="ZD134" s="293"/>
      <c r="ZE134" s="293"/>
      <c r="ZF134" s="293"/>
      <c r="ZG134" s="293"/>
      <c r="ZH134" s="293"/>
      <c r="ZI134" s="293"/>
      <c r="ZJ134" s="293"/>
      <c r="ZK134" s="293"/>
      <c r="ZL134" s="293"/>
      <c r="ZM134" s="293"/>
      <c r="ZN134" s="293"/>
      <c r="ZO134" s="293"/>
      <c r="ZP134" s="293"/>
      <c r="ZQ134" s="293"/>
      <c r="ZR134" s="293"/>
      <c r="ZS134" s="293"/>
      <c r="ZT134" s="293"/>
      <c r="ZU134" s="293"/>
      <c r="ZV134" s="293"/>
      <c r="ZW134" s="293"/>
      <c r="ZX134" s="293"/>
      <c r="ZY134" s="293"/>
      <c r="ZZ134" s="293"/>
      <c r="AAA134" s="293"/>
      <c r="AAB134" s="293"/>
      <c r="AAC134" s="293"/>
      <c r="AAD134" s="293"/>
      <c r="AAE134" s="293"/>
      <c r="AAF134" s="293"/>
      <c r="AAG134" s="293"/>
      <c r="AAH134" s="293"/>
      <c r="AAI134" s="293"/>
      <c r="AAJ134" s="293"/>
      <c r="AAK134" s="293"/>
      <c r="AAL134" s="293"/>
      <c r="AAM134" s="293"/>
      <c r="AAN134" s="293"/>
      <c r="AAO134" s="293"/>
      <c r="AAP134" s="293"/>
      <c r="AAQ134" s="293"/>
      <c r="AAR134" s="293"/>
      <c r="AAS134" s="293"/>
      <c r="AAT134" s="293"/>
      <c r="AAU134" s="293"/>
      <c r="AAV134" s="293"/>
      <c r="AAW134" s="293"/>
      <c r="AAX134" s="293"/>
      <c r="AAY134" s="293"/>
      <c r="AAZ134" s="293"/>
      <c r="ABA134" s="293"/>
      <c r="ABB134" s="293"/>
      <c r="ABC134" s="293"/>
      <c r="ABD134" s="293"/>
      <c r="ABE134" s="293"/>
      <c r="ABF134" s="293"/>
      <c r="ABG134" s="293"/>
      <c r="ABH134" s="293"/>
      <c r="ABI134" s="293"/>
      <c r="ABJ134" s="293"/>
      <c r="ABK134" s="293"/>
      <c r="ABL134" s="293"/>
      <c r="ABM134" s="293"/>
      <c r="ABN134" s="293"/>
      <c r="ABO134" s="293"/>
      <c r="ABP134" s="293"/>
      <c r="ABQ134" s="293"/>
      <c r="ABR134" s="293"/>
      <c r="ABS134" s="293"/>
      <c r="ABT134" s="293"/>
      <c r="ABU134" s="293"/>
      <c r="ABV134" s="293"/>
      <c r="ABW134" s="293"/>
      <c r="ABX134" s="293"/>
      <c r="ABY134" s="293"/>
      <c r="ABZ134" s="293"/>
      <c r="ACA134" s="293"/>
      <c r="ACB134" s="293"/>
      <c r="ACC134" s="293"/>
      <c r="ACD134" s="293"/>
      <c r="ACE134" s="293"/>
      <c r="ACF134" s="293"/>
      <c r="ACG134" s="293"/>
      <c r="ACH134" s="293"/>
      <c r="ACI134" s="293"/>
      <c r="ACJ134" s="293"/>
      <c r="ACK134" s="293"/>
      <c r="ACL134" s="293"/>
      <c r="ACM134" s="293"/>
      <c r="ACN134" s="293"/>
      <c r="ACO134" s="293"/>
      <c r="ACP134" s="293"/>
      <c r="ACQ134" s="293"/>
      <c r="ACR134" s="293"/>
      <c r="ACS134" s="293"/>
      <c r="ACT134" s="293"/>
      <c r="ACU134" s="293"/>
      <c r="ACV134" s="293"/>
      <c r="ACW134" s="293"/>
      <c r="ACX134" s="293"/>
      <c r="ACY134" s="293"/>
      <c r="ACZ134" s="293"/>
      <c r="ADA134" s="293"/>
      <c r="ADB134" s="293"/>
      <c r="ADC134" s="293"/>
      <c r="ADD134" s="293"/>
      <c r="ADE134" s="293"/>
      <c r="ADF134" s="293"/>
      <c r="ADG134" s="293"/>
      <c r="ADH134" s="293"/>
      <c r="ADI134" s="293"/>
      <c r="ADJ134" s="293"/>
      <c r="ADK134" s="293"/>
      <c r="ADL134" s="293"/>
      <c r="ADM134" s="293"/>
      <c r="ADN134" s="293"/>
      <c r="ADO134" s="293"/>
      <c r="ADP134" s="293"/>
      <c r="ADQ134" s="293"/>
      <c r="ADR134" s="293"/>
      <c r="ADS134" s="293"/>
      <c r="ADT134" s="293"/>
      <c r="ADU134" s="293"/>
      <c r="ADV134" s="293"/>
      <c r="ADW134" s="293"/>
      <c r="ADX134" s="293"/>
      <c r="ADY134" s="293"/>
      <c r="ADZ134" s="293"/>
      <c r="AEA134" s="293"/>
      <c r="AEB134" s="293"/>
      <c r="AEC134" s="293"/>
      <c r="AED134" s="293"/>
      <c r="AEE134" s="293"/>
      <c r="AEF134" s="293"/>
      <c r="AEG134" s="293"/>
      <c r="AEH134" s="293"/>
      <c r="AEI134" s="293"/>
      <c r="AEJ134" s="293"/>
      <c r="AEK134" s="293"/>
      <c r="AEL134" s="293"/>
      <c r="AEM134" s="293"/>
      <c r="AEN134" s="293"/>
      <c r="AEO134" s="293"/>
      <c r="AEP134" s="293"/>
      <c r="AEQ134" s="293"/>
      <c r="AER134" s="293"/>
      <c r="AES134" s="293"/>
      <c r="AET134" s="293"/>
      <c r="AEU134" s="293"/>
      <c r="AEV134" s="293"/>
      <c r="AEW134" s="293"/>
      <c r="AEX134" s="293"/>
      <c r="AEY134" s="293"/>
      <c r="AEZ134" s="293"/>
      <c r="AFA134" s="293"/>
      <c r="AFB134" s="293"/>
      <c r="AFC134" s="293"/>
      <c r="AFD134" s="293"/>
      <c r="AFE134" s="293"/>
      <c r="AFF134" s="293"/>
      <c r="AFG134" s="293"/>
      <c r="AFH134" s="293"/>
      <c r="AFI134" s="293"/>
      <c r="AFJ134" s="293"/>
      <c r="AFK134" s="293"/>
      <c r="AFL134" s="293"/>
      <c r="AFM134" s="293"/>
      <c r="AFN134" s="293"/>
      <c r="AFO134" s="293"/>
      <c r="AFP134" s="293"/>
      <c r="AFQ134" s="293"/>
      <c r="AFR134" s="293"/>
      <c r="AFS134" s="293"/>
      <c r="AFT134" s="293"/>
      <c r="AFU134" s="293"/>
      <c r="AFV134" s="293"/>
      <c r="AFW134" s="293"/>
      <c r="AFX134" s="293"/>
      <c r="AFY134" s="293"/>
      <c r="AFZ134" s="293"/>
      <c r="AGA134" s="293"/>
      <c r="AGB134" s="293"/>
      <c r="AGC134" s="293"/>
      <c r="AGD134" s="293"/>
      <c r="AGE134" s="293"/>
      <c r="AGF134" s="293"/>
      <c r="AGG134" s="293"/>
      <c r="AGH134" s="293"/>
      <c r="AGI134" s="293"/>
      <c r="AGJ134" s="293"/>
      <c r="AGK134" s="293"/>
      <c r="AGL134" s="293"/>
      <c r="AGM134" s="293"/>
      <c r="AGN134" s="293"/>
      <c r="AGO134" s="293"/>
      <c r="AGP134" s="293"/>
      <c r="AGQ134" s="293"/>
      <c r="AGR134" s="293"/>
      <c r="AGS134" s="293"/>
      <c r="AGT134" s="293"/>
      <c r="AGU134" s="293"/>
      <c r="AGV134" s="293"/>
      <c r="AGW134" s="293"/>
      <c r="AGX134" s="293"/>
      <c r="AGY134" s="293"/>
      <c r="AGZ134" s="293"/>
      <c r="AHA134" s="293"/>
      <c r="AHB134" s="293"/>
      <c r="AHC134" s="293"/>
      <c r="AHD134" s="293"/>
      <c r="AHE134" s="293"/>
      <c r="AHF134" s="293"/>
      <c r="AHG134" s="293"/>
      <c r="AHH134" s="293"/>
      <c r="AHI134" s="293"/>
      <c r="AHJ134" s="293"/>
      <c r="AHK134" s="293"/>
      <c r="AHL134" s="293"/>
      <c r="AHM134" s="293"/>
      <c r="AHN134" s="293"/>
      <c r="AHO134" s="293"/>
      <c r="AHP134" s="293"/>
      <c r="AHQ134" s="293"/>
      <c r="AHR134" s="293"/>
      <c r="AHS134" s="293"/>
      <c r="AHT134" s="293"/>
      <c r="AHU134" s="293"/>
      <c r="AHV134" s="293"/>
      <c r="AHW134" s="293"/>
      <c r="AHX134" s="293"/>
      <c r="AHY134" s="293"/>
      <c r="AHZ134" s="293"/>
      <c r="AIA134" s="293"/>
      <c r="AIB134" s="293"/>
      <c r="AIC134" s="293"/>
      <c r="AID134" s="293"/>
      <c r="AIE134" s="293"/>
      <c r="AIF134" s="293"/>
      <c r="AIG134" s="293"/>
      <c r="AIH134" s="293"/>
      <c r="AII134" s="293"/>
      <c r="AIJ134" s="293"/>
      <c r="AIK134" s="293"/>
      <c r="AIL134" s="293"/>
      <c r="AIM134" s="293"/>
      <c r="AIN134" s="293"/>
      <c r="AIO134" s="293"/>
      <c r="AIP134" s="293"/>
      <c r="AIQ134" s="293"/>
      <c r="AIR134" s="293"/>
      <c r="AIS134" s="293"/>
      <c r="AIT134" s="293"/>
      <c r="AIU134" s="293"/>
      <c r="AIV134" s="293"/>
      <c r="AIW134" s="293"/>
      <c r="AIX134" s="293"/>
      <c r="AIY134" s="293"/>
      <c r="AIZ134" s="293"/>
    </row>
    <row r="135" spans="1:936" s="294" customFormat="1" ht="28.5" customHeight="1" x14ac:dyDescent="0.25">
      <c r="A135" s="200"/>
      <c r="B135" s="201"/>
      <c r="C135" s="201"/>
      <c r="D135" s="205" t="s">
        <v>57</v>
      </c>
      <c r="E135" s="196"/>
      <c r="F135" s="196"/>
      <c r="G135" s="196"/>
      <c r="H135" s="196"/>
      <c r="I135" s="196"/>
      <c r="J135" s="196"/>
      <c r="K135" s="196"/>
      <c r="L135" s="197"/>
      <c r="M135" s="60"/>
      <c r="N135" s="61">
        <f>SUMIF($M$112:$M$132,D135,$N$112:$N$132)</f>
        <v>0</v>
      </c>
      <c r="O135" s="61">
        <f>SUMIF($M$102:$M$132,D135,$O$102:$O$132)</f>
        <v>0</v>
      </c>
      <c r="P135" s="61"/>
      <c r="Q135" s="61">
        <f>SUMIF($M$102:$M$132,D135,$Q$102:$Q$132)</f>
        <v>0</v>
      </c>
      <c r="R135" s="61">
        <f>SUMIF($M$102:$M$132,D135,$R$102:$R$132)</f>
        <v>0</v>
      </c>
      <c r="S135" s="61">
        <f>SUMIF($M$102:$M$132,D135,$S$102:$S$132)</f>
        <v>0</v>
      </c>
      <c r="T135" s="116"/>
      <c r="U135" s="292"/>
      <c r="V135" s="293"/>
      <c r="W135" s="293"/>
      <c r="X135" s="293"/>
      <c r="Y135" s="293"/>
      <c r="Z135" s="293"/>
      <c r="AA135" s="293"/>
      <c r="AB135" s="293"/>
      <c r="AC135" s="293"/>
      <c r="AD135" s="293"/>
      <c r="AE135" s="293"/>
      <c r="AF135" s="293"/>
      <c r="AG135" s="293"/>
      <c r="AH135" s="293"/>
      <c r="AI135" s="293"/>
      <c r="AJ135" s="293"/>
      <c r="AK135" s="293"/>
      <c r="AL135" s="293"/>
      <c r="AM135" s="293"/>
      <c r="AN135" s="293"/>
      <c r="AO135" s="293"/>
      <c r="AP135" s="293"/>
      <c r="AQ135" s="293"/>
      <c r="AR135" s="293"/>
      <c r="AS135" s="293"/>
      <c r="AT135" s="293"/>
      <c r="AU135" s="293"/>
      <c r="AV135" s="293"/>
      <c r="AW135" s="293"/>
      <c r="AX135" s="293"/>
      <c r="AY135" s="293"/>
      <c r="AZ135" s="293"/>
      <c r="BA135" s="293"/>
      <c r="BB135" s="293"/>
      <c r="BC135" s="293"/>
      <c r="BD135" s="293"/>
      <c r="BE135" s="293"/>
      <c r="BF135" s="293"/>
      <c r="BG135" s="293"/>
      <c r="BH135" s="293"/>
      <c r="BI135" s="293"/>
      <c r="BJ135" s="293"/>
      <c r="BK135" s="293"/>
      <c r="BL135" s="293"/>
      <c r="BM135" s="293"/>
      <c r="BN135" s="293"/>
      <c r="BO135" s="293"/>
      <c r="BP135" s="293"/>
      <c r="BQ135" s="293"/>
      <c r="BR135" s="293"/>
      <c r="BS135" s="293"/>
      <c r="BT135" s="293"/>
      <c r="BU135" s="293"/>
      <c r="BV135" s="293"/>
      <c r="BW135" s="293"/>
      <c r="BX135" s="293"/>
      <c r="BY135" s="293"/>
      <c r="BZ135" s="293"/>
      <c r="CA135" s="293"/>
      <c r="CB135" s="293"/>
      <c r="CC135" s="293"/>
      <c r="CD135" s="293"/>
      <c r="CE135" s="293"/>
      <c r="CF135" s="293"/>
      <c r="CG135" s="293"/>
      <c r="CH135" s="293"/>
      <c r="CI135" s="293"/>
      <c r="CJ135" s="293"/>
      <c r="CK135" s="293"/>
      <c r="CL135" s="293"/>
      <c r="CM135" s="293"/>
      <c r="CN135" s="293"/>
      <c r="CO135" s="293"/>
      <c r="CP135" s="293"/>
      <c r="CQ135" s="293"/>
      <c r="CR135" s="293"/>
      <c r="CS135" s="293"/>
      <c r="CT135" s="293"/>
      <c r="CU135" s="293"/>
      <c r="CV135" s="293"/>
      <c r="CW135" s="293"/>
      <c r="CX135" s="293"/>
      <c r="CY135" s="293"/>
      <c r="CZ135" s="293"/>
      <c r="DA135" s="293"/>
      <c r="DB135" s="293"/>
      <c r="DC135" s="293"/>
      <c r="DD135" s="293"/>
      <c r="DE135" s="293"/>
      <c r="DF135" s="293"/>
      <c r="DG135" s="293"/>
      <c r="DH135" s="293"/>
      <c r="DI135" s="293"/>
      <c r="DJ135" s="293"/>
      <c r="DK135" s="293"/>
      <c r="DL135" s="293"/>
      <c r="DM135" s="293"/>
      <c r="DN135" s="293"/>
      <c r="DO135" s="293"/>
      <c r="DP135" s="293"/>
      <c r="DQ135" s="293"/>
      <c r="DR135" s="293"/>
      <c r="DS135" s="293"/>
      <c r="DT135" s="293"/>
      <c r="DU135" s="293"/>
      <c r="DV135" s="293"/>
      <c r="DW135" s="293"/>
      <c r="DX135" s="293"/>
      <c r="DY135" s="293"/>
      <c r="DZ135" s="293"/>
      <c r="EA135" s="293"/>
      <c r="EB135" s="293"/>
      <c r="EC135" s="293"/>
      <c r="ED135" s="293"/>
      <c r="EE135" s="293"/>
      <c r="EF135" s="293"/>
      <c r="EG135" s="293"/>
      <c r="EH135" s="293"/>
      <c r="EI135" s="293"/>
      <c r="EJ135" s="293"/>
      <c r="EK135" s="293"/>
      <c r="EL135" s="293"/>
      <c r="EM135" s="293"/>
      <c r="EN135" s="293"/>
      <c r="EO135" s="293"/>
      <c r="EP135" s="293"/>
      <c r="EQ135" s="293"/>
      <c r="ER135" s="293"/>
      <c r="ES135" s="293"/>
      <c r="ET135" s="293"/>
      <c r="EU135" s="293"/>
      <c r="EV135" s="293"/>
      <c r="EW135" s="293"/>
      <c r="EX135" s="293"/>
      <c r="EY135" s="293"/>
      <c r="EZ135" s="293"/>
      <c r="FA135" s="293"/>
      <c r="FB135" s="293"/>
      <c r="FC135" s="293"/>
      <c r="FD135" s="293"/>
      <c r="FE135" s="293"/>
      <c r="FF135" s="293"/>
      <c r="FG135" s="293"/>
      <c r="FH135" s="293"/>
      <c r="FI135" s="293"/>
      <c r="FJ135" s="293"/>
      <c r="FK135" s="293"/>
      <c r="FL135" s="293"/>
      <c r="FM135" s="293"/>
      <c r="FN135" s="293"/>
      <c r="FO135" s="293"/>
      <c r="FP135" s="293"/>
      <c r="FQ135" s="293"/>
      <c r="FR135" s="293"/>
      <c r="FS135" s="293"/>
      <c r="FT135" s="293"/>
      <c r="FU135" s="293"/>
      <c r="FV135" s="293"/>
      <c r="FW135" s="293"/>
      <c r="FX135" s="293"/>
      <c r="FY135" s="293"/>
      <c r="FZ135" s="293"/>
      <c r="GA135" s="293"/>
      <c r="GB135" s="293"/>
      <c r="GC135" s="293"/>
      <c r="GD135" s="293"/>
      <c r="GE135" s="293"/>
      <c r="GF135" s="293"/>
      <c r="GG135" s="293"/>
      <c r="GH135" s="293"/>
      <c r="GI135" s="293"/>
      <c r="GJ135" s="293"/>
      <c r="GK135" s="293"/>
      <c r="GL135" s="293"/>
      <c r="GM135" s="293"/>
      <c r="GN135" s="293"/>
      <c r="GO135" s="293"/>
      <c r="GP135" s="293"/>
      <c r="GQ135" s="293"/>
      <c r="GR135" s="293"/>
      <c r="GS135" s="293"/>
      <c r="GT135" s="293"/>
      <c r="GU135" s="293"/>
      <c r="GV135" s="293"/>
      <c r="GW135" s="293"/>
      <c r="GX135" s="293"/>
      <c r="GY135" s="293"/>
      <c r="GZ135" s="293"/>
      <c r="HA135" s="293"/>
      <c r="HB135" s="293"/>
      <c r="HC135" s="293"/>
      <c r="HD135" s="293"/>
      <c r="HE135" s="293"/>
      <c r="HF135" s="293"/>
      <c r="HG135" s="293"/>
      <c r="HH135" s="293"/>
      <c r="HI135" s="293"/>
      <c r="HJ135" s="293"/>
      <c r="HK135" s="293"/>
      <c r="HL135" s="293"/>
      <c r="HM135" s="293"/>
      <c r="HN135" s="293"/>
      <c r="HO135" s="293"/>
      <c r="HP135" s="293"/>
      <c r="HQ135" s="293"/>
      <c r="HR135" s="293"/>
      <c r="HS135" s="293"/>
      <c r="HT135" s="293"/>
      <c r="HU135" s="293"/>
      <c r="HV135" s="293"/>
      <c r="HW135" s="293"/>
      <c r="HX135" s="293"/>
      <c r="HY135" s="293"/>
      <c r="HZ135" s="293"/>
      <c r="IA135" s="293"/>
      <c r="IB135" s="293"/>
      <c r="IC135" s="293"/>
      <c r="ID135" s="293"/>
      <c r="IE135" s="293"/>
      <c r="IF135" s="293"/>
      <c r="IG135" s="293"/>
      <c r="IH135" s="293"/>
      <c r="II135" s="293"/>
      <c r="IJ135" s="293"/>
      <c r="IK135" s="293"/>
      <c r="IL135" s="293"/>
      <c r="IM135" s="293"/>
      <c r="IN135" s="293"/>
      <c r="IO135" s="293"/>
      <c r="IP135" s="293"/>
      <c r="IQ135" s="293"/>
      <c r="IR135" s="293"/>
      <c r="IS135" s="293"/>
      <c r="IT135" s="293"/>
      <c r="IU135" s="293"/>
      <c r="IV135" s="293"/>
      <c r="IW135" s="293"/>
      <c r="IX135" s="293"/>
      <c r="IY135" s="293"/>
      <c r="IZ135" s="293"/>
      <c r="JA135" s="293"/>
      <c r="JB135" s="293"/>
      <c r="JC135" s="293"/>
      <c r="JD135" s="293"/>
      <c r="JE135" s="293"/>
      <c r="JF135" s="293"/>
      <c r="JG135" s="293"/>
      <c r="JH135" s="293"/>
      <c r="JI135" s="293"/>
      <c r="JJ135" s="293"/>
      <c r="JK135" s="293"/>
      <c r="JL135" s="293"/>
      <c r="JM135" s="293"/>
      <c r="JN135" s="293"/>
      <c r="JO135" s="293"/>
      <c r="JP135" s="293"/>
      <c r="JQ135" s="293"/>
      <c r="JR135" s="293"/>
      <c r="JS135" s="293"/>
      <c r="JT135" s="293"/>
      <c r="JU135" s="293"/>
      <c r="JV135" s="293"/>
      <c r="JW135" s="293"/>
      <c r="JX135" s="293"/>
      <c r="JY135" s="293"/>
      <c r="JZ135" s="293"/>
      <c r="KA135" s="293"/>
      <c r="KB135" s="293"/>
      <c r="KC135" s="293"/>
      <c r="KD135" s="293"/>
      <c r="KE135" s="293"/>
      <c r="KF135" s="293"/>
      <c r="KG135" s="293"/>
      <c r="KH135" s="293"/>
      <c r="KI135" s="293"/>
      <c r="KJ135" s="293"/>
      <c r="KK135" s="293"/>
      <c r="KL135" s="293"/>
      <c r="KM135" s="293"/>
      <c r="KN135" s="293"/>
      <c r="KO135" s="293"/>
      <c r="KP135" s="293"/>
      <c r="KQ135" s="293"/>
      <c r="KR135" s="293"/>
      <c r="KS135" s="293"/>
      <c r="KT135" s="293"/>
      <c r="KU135" s="293"/>
      <c r="KV135" s="293"/>
      <c r="KW135" s="293"/>
      <c r="KX135" s="293"/>
      <c r="KY135" s="293"/>
      <c r="KZ135" s="293"/>
      <c r="LA135" s="293"/>
      <c r="LB135" s="293"/>
      <c r="LC135" s="293"/>
      <c r="LD135" s="293"/>
      <c r="LE135" s="293"/>
      <c r="LF135" s="293"/>
      <c r="LG135" s="293"/>
      <c r="LH135" s="293"/>
      <c r="LI135" s="293"/>
      <c r="LJ135" s="293"/>
      <c r="LK135" s="293"/>
      <c r="LL135" s="293"/>
      <c r="LM135" s="293"/>
      <c r="LN135" s="293"/>
      <c r="LO135" s="293"/>
      <c r="LP135" s="293"/>
      <c r="LQ135" s="293"/>
      <c r="LR135" s="293"/>
      <c r="LS135" s="293"/>
      <c r="LT135" s="293"/>
      <c r="LU135" s="293"/>
      <c r="LV135" s="293"/>
      <c r="LW135" s="293"/>
      <c r="LX135" s="293"/>
      <c r="LY135" s="293"/>
      <c r="LZ135" s="293"/>
      <c r="MA135" s="293"/>
      <c r="MB135" s="293"/>
      <c r="MC135" s="293"/>
      <c r="MD135" s="293"/>
      <c r="ME135" s="293"/>
      <c r="MF135" s="293"/>
      <c r="MG135" s="293"/>
      <c r="MH135" s="293"/>
      <c r="MI135" s="293"/>
      <c r="MJ135" s="293"/>
      <c r="MK135" s="293"/>
      <c r="ML135" s="293"/>
      <c r="MM135" s="293"/>
      <c r="MN135" s="293"/>
      <c r="MO135" s="293"/>
      <c r="MP135" s="293"/>
      <c r="MQ135" s="293"/>
      <c r="MR135" s="293"/>
      <c r="MS135" s="293"/>
      <c r="MT135" s="293"/>
      <c r="MU135" s="293"/>
      <c r="MV135" s="293"/>
      <c r="MW135" s="293"/>
      <c r="MX135" s="293"/>
      <c r="MY135" s="293"/>
      <c r="MZ135" s="293"/>
      <c r="NA135" s="293"/>
      <c r="NB135" s="293"/>
      <c r="NC135" s="293"/>
      <c r="ND135" s="293"/>
      <c r="NE135" s="293"/>
      <c r="NF135" s="293"/>
      <c r="NG135" s="293"/>
      <c r="NH135" s="293"/>
      <c r="NI135" s="293"/>
      <c r="NJ135" s="293"/>
      <c r="NK135" s="293"/>
      <c r="NL135" s="293"/>
      <c r="NM135" s="293"/>
      <c r="NN135" s="293"/>
      <c r="NO135" s="293"/>
      <c r="NP135" s="293"/>
      <c r="NQ135" s="293"/>
      <c r="NR135" s="293"/>
      <c r="NS135" s="293"/>
      <c r="NT135" s="293"/>
      <c r="NU135" s="293"/>
      <c r="NV135" s="293"/>
      <c r="NW135" s="293"/>
      <c r="NX135" s="293"/>
      <c r="NY135" s="293"/>
      <c r="NZ135" s="293"/>
      <c r="OA135" s="293"/>
      <c r="OB135" s="293"/>
      <c r="OC135" s="293"/>
      <c r="OD135" s="293"/>
      <c r="OE135" s="293"/>
      <c r="OF135" s="293"/>
      <c r="OG135" s="293"/>
      <c r="OH135" s="293"/>
      <c r="OI135" s="293"/>
      <c r="OJ135" s="293"/>
      <c r="OK135" s="293"/>
      <c r="OL135" s="293"/>
      <c r="OM135" s="293"/>
      <c r="ON135" s="293"/>
      <c r="OO135" s="293"/>
      <c r="OP135" s="293"/>
      <c r="OQ135" s="293"/>
      <c r="OR135" s="293"/>
      <c r="OS135" s="293"/>
      <c r="OT135" s="293"/>
      <c r="OU135" s="293"/>
      <c r="OV135" s="293"/>
      <c r="OW135" s="293"/>
      <c r="OX135" s="293"/>
      <c r="OY135" s="293"/>
      <c r="OZ135" s="293"/>
      <c r="PA135" s="293"/>
      <c r="PB135" s="293"/>
      <c r="PC135" s="293"/>
      <c r="PD135" s="293"/>
      <c r="PE135" s="293"/>
      <c r="PF135" s="293"/>
      <c r="PG135" s="293"/>
      <c r="PH135" s="293"/>
      <c r="PI135" s="293"/>
      <c r="PJ135" s="293"/>
      <c r="PK135" s="293"/>
      <c r="PL135" s="293"/>
      <c r="PM135" s="293"/>
      <c r="PN135" s="293"/>
      <c r="PO135" s="293"/>
      <c r="PP135" s="293"/>
      <c r="PQ135" s="293"/>
      <c r="PR135" s="293"/>
      <c r="PS135" s="293"/>
      <c r="PT135" s="293"/>
      <c r="PU135" s="293"/>
      <c r="PV135" s="293"/>
      <c r="PW135" s="293"/>
      <c r="PX135" s="293"/>
      <c r="PY135" s="293"/>
      <c r="PZ135" s="293"/>
      <c r="QA135" s="293"/>
      <c r="QB135" s="293"/>
      <c r="QC135" s="293"/>
      <c r="QD135" s="293"/>
      <c r="QE135" s="293"/>
      <c r="QF135" s="293"/>
      <c r="QG135" s="293"/>
      <c r="QH135" s="293"/>
      <c r="QI135" s="293"/>
      <c r="QJ135" s="293"/>
      <c r="QK135" s="293"/>
      <c r="QL135" s="293"/>
      <c r="QM135" s="293"/>
      <c r="QN135" s="293"/>
      <c r="QO135" s="293"/>
      <c r="QP135" s="293"/>
      <c r="QQ135" s="293"/>
      <c r="QR135" s="293"/>
      <c r="QS135" s="293"/>
      <c r="QT135" s="293"/>
      <c r="QU135" s="293"/>
      <c r="QV135" s="293"/>
      <c r="QW135" s="293"/>
      <c r="QX135" s="293"/>
      <c r="QY135" s="293"/>
      <c r="QZ135" s="293"/>
      <c r="RA135" s="293"/>
      <c r="RB135" s="293"/>
      <c r="RC135" s="293"/>
      <c r="RD135" s="293"/>
      <c r="RE135" s="293"/>
      <c r="RF135" s="293"/>
      <c r="RG135" s="293"/>
      <c r="RH135" s="293"/>
      <c r="RI135" s="293"/>
      <c r="RJ135" s="293"/>
      <c r="RK135" s="293"/>
      <c r="RL135" s="293"/>
      <c r="RM135" s="293"/>
      <c r="RN135" s="293"/>
      <c r="RO135" s="293"/>
      <c r="RP135" s="293"/>
      <c r="RQ135" s="293"/>
      <c r="RR135" s="293"/>
      <c r="RS135" s="293"/>
      <c r="RT135" s="293"/>
      <c r="RU135" s="293"/>
      <c r="RV135" s="293"/>
      <c r="RW135" s="293"/>
      <c r="RX135" s="293"/>
      <c r="RY135" s="293"/>
      <c r="RZ135" s="293"/>
      <c r="SA135" s="293"/>
      <c r="SB135" s="293"/>
      <c r="SC135" s="293"/>
      <c r="SD135" s="293"/>
      <c r="SE135" s="293"/>
      <c r="SF135" s="293"/>
      <c r="SG135" s="293"/>
      <c r="SH135" s="293"/>
      <c r="SI135" s="293"/>
      <c r="SJ135" s="293"/>
      <c r="SK135" s="293"/>
      <c r="SL135" s="293"/>
      <c r="SM135" s="293"/>
      <c r="SN135" s="293"/>
      <c r="SO135" s="293"/>
      <c r="SP135" s="293"/>
      <c r="SQ135" s="293"/>
      <c r="SR135" s="293"/>
      <c r="SS135" s="293"/>
      <c r="ST135" s="293"/>
      <c r="SU135" s="293"/>
      <c r="SV135" s="293"/>
      <c r="SW135" s="293"/>
      <c r="SX135" s="293"/>
      <c r="SY135" s="293"/>
      <c r="SZ135" s="293"/>
      <c r="TA135" s="293"/>
      <c r="TB135" s="293"/>
      <c r="TC135" s="293"/>
      <c r="TD135" s="293"/>
      <c r="TE135" s="293"/>
      <c r="TF135" s="293"/>
      <c r="TG135" s="293"/>
      <c r="TH135" s="293"/>
      <c r="TI135" s="293"/>
      <c r="TJ135" s="293"/>
      <c r="TK135" s="293"/>
      <c r="TL135" s="293"/>
      <c r="TM135" s="293"/>
      <c r="TN135" s="293"/>
      <c r="TO135" s="293"/>
      <c r="TP135" s="293"/>
      <c r="TQ135" s="293"/>
      <c r="TR135" s="293"/>
      <c r="TS135" s="293"/>
      <c r="TT135" s="293"/>
      <c r="TU135" s="293"/>
      <c r="TV135" s="293"/>
      <c r="TW135" s="293"/>
      <c r="TX135" s="293"/>
      <c r="TY135" s="293"/>
      <c r="TZ135" s="293"/>
      <c r="UA135" s="293"/>
      <c r="UB135" s="293"/>
      <c r="UC135" s="293"/>
      <c r="UD135" s="293"/>
      <c r="UE135" s="293"/>
      <c r="UF135" s="293"/>
      <c r="UG135" s="293"/>
      <c r="UH135" s="293"/>
      <c r="UI135" s="293"/>
      <c r="UJ135" s="293"/>
      <c r="UK135" s="293"/>
      <c r="UL135" s="293"/>
      <c r="UM135" s="293"/>
      <c r="UN135" s="293"/>
      <c r="UO135" s="293"/>
      <c r="UP135" s="293"/>
      <c r="UQ135" s="293"/>
      <c r="UR135" s="293"/>
      <c r="US135" s="293"/>
      <c r="UT135" s="293"/>
      <c r="UU135" s="293"/>
      <c r="UV135" s="293"/>
      <c r="UW135" s="293"/>
      <c r="UX135" s="293"/>
      <c r="UY135" s="293"/>
      <c r="UZ135" s="293"/>
      <c r="VA135" s="293"/>
      <c r="VB135" s="293"/>
      <c r="VC135" s="293"/>
      <c r="VD135" s="293"/>
      <c r="VE135" s="293"/>
      <c r="VF135" s="293"/>
      <c r="VG135" s="293"/>
      <c r="VH135" s="293"/>
      <c r="VI135" s="293"/>
      <c r="VJ135" s="293"/>
      <c r="VK135" s="293"/>
      <c r="VL135" s="293"/>
      <c r="VM135" s="293"/>
      <c r="VN135" s="293"/>
      <c r="VO135" s="293"/>
      <c r="VP135" s="293"/>
      <c r="VQ135" s="293"/>
      <c r="VR135" s="293"/>
      <c r="VS135" s="293"/>
      <c r="VT135" s="293"/>
      <c r="VU135" s="293"/>
      <c r="VV135" s="293"/>
      <c r="VW135" s="293"/>
      <c r="VX135" s="293"/>
      <c r="VY135" s="293"/>
      <c r="VZ135" s="293"/>
      <c r="WA135" s="293"/>
      <c r="WB135" s="293"/>
      <c r="WC135" s="293"/>
      <c r="WD135" s="293"/>
      <c r="WE135" s="293"/>
      <c r="WF135" s="293"/>
      <c r="WG135" s="293"/>
      <c r="WH135" s="293"/>
      <c r="WI135" s="293"/>
      <c r="WJ135" s="293"/>
      <c r="WK135" s="293"/>
      <c r="WL135" s="293"/>
      <c r="WM135" s="293"/>
      <c r="WN135" s="293"/>
      <c r="WO135" s="293"/>
      <c r="WP135" s="293"/>
      <c r="WQ135" s="293"/>
      <c r="WR135" s="293"/>
      <c r="WS135" s="293"/>
      <c r="WT135" s="293"/>
      <c r="WU135" s="293"/>
      <c r="WV135" s="293"/>
      <c r="WW135" s="293"/>
      <c r="WX135" s="293"/>
      <c r="WY135" s="293"/>
      <c r="WZ135" s="293"/>
      <c r="XA135" s="293"/>
      <c r="XB135" s="293"/>
      <c r="XC135" s="293"/>
      <c r="XD135" s="293"/>
      <c r="XE135" s="293"/>
      <c r="XF135" s="293"/>
      <c r="XG135" s="293"/>
      <c r="XH135" s="293"/>
      <c r="XI135" s="293"/>
      <c r="XJ135" s="293"/>
      <c r="XK135" s="293"/>
      <c r="XL135" s="293"/>
      <c r="XM135" s="293"/>
      <c r="XN135" s="293"/>
      <c r="XO135" s="293"/>
      <c r="XP135" s="293"/>
      <c r="XQ135" s="293"/>
      <c r="XR135" s="293"/>
      <c r="XS135" s="293"/>
      <c r="XT135" s="293"/>
      <c r="XU135" s="293"/>
      <c r="XV135" s="293"/>
      <c r="XW135" s="293"/>
      <c r="XX135" s="293"/>
      <c r="XY135" s="293"/>
      <c r="XZ135" s="293"/>
      <c r="YA135" s="293"/>
      <c r="YB135" s="293"/>
      <c r="YC135" s="293"/>
      <c r="YD135" s="293"/>
      <c r="YE135" s="293"/>
      <c r="YF135" s="293"/>
      <c r="YG135" s="293"/>
      <c r="YH135" s="293"/>
      <c r="YI135" s="293"/>
      <c r="YJ135" s="293"/>
      <c r="YK135" s="293"/>
      <c r="YL135" s="293"/>
      <c r="YM135" s="293"/>
      <c r="YN135" s="293"/>
      <c r="YO135" s="293"/>
      <c r="YP135" s="293"/>
      <c r="YQ135" s="293"/>
      <c r="YR135" s="293"/>
      <c r="YS135" s="293"/>
      <c r="YT135" s="293"/>
      <c r="YU135" s="293"/>
      <c r="YV135" s="293"/>
      <c r="YW135" s="293"/>
      <c r="YX135" s="293"/>
      <c r="YY135" s="293"/>
      <c r="YZ135" s="293"/>
      <c r="ZA135" s="293"/>
      <c r="ZB135" s="293"/>
      <c r="ZC135" s="293"/>
      <c r="ZD135" s="293"/>
      <c r="ZE135" s="293"/>
      <c r="ZF135" s="293"/>
      <c r="ZG135" s="293"/>
      <c r="ZH135" s="293"/>
      <c r="ZI135" s="293"/>
      <c r="ZJ135" s="293"/>
      <c r="ZK135" s="293"/>
      <c r="ZL135" s="293"/>
      <c r="ZM135" s="293"/>
      <c r="ZN135" s="293"/>
      <c r="ZO135" s="293"/>
      <c r="ZP135" s="293"/>
      <c r="ZQ135" s="293"/>
      <c r="ZR135" s="293"/>
      <c r="ZS135" s="293"/>
      <c r="ZT135" s="293"/>
      <c r="ZU135" s="293"/>
      <c r="ZV135" s="293"/>
      <c r="ZW135" s="293"/>
      <c r="ZX135" s="293"/>
      <c r="ZY135" s="293"/>
      <c r="ZZ135" s="293"/>
      <c r="AAA135" s="293"/>
      <c r="AAB135" s="293"/>
      <c r="AAC135" s="293"/>
      <c r="AAD135" s="293"/>
      <c r="AAE135" s="293"/>
      <c r="AAF135" s="293"/>
      <c r="AAG135" s="293"/>
      <c r="AAH135" s="293"/>
      <c r="AAI135" s="293"/>
      <c r="AAJ135" s="293"/>
      <c r="AAK135" s="293"/>
      <c r="AAL135" s="293"/>
      <c r="AAM135" s="293"/>
      <c r="AAN135" s="293"/>
      <c r="AAO135" s="293"/>
      <c r="AAP135" s="293"/>
      <c r="AAQ135" s="293"/>
      <c r="AAR135" s="293"/>
      <c r="AAS135" s="293"/>
      <c r="AAT135" s="293"/>
      <c r="AAU135" s="293"/>
      <c r="AAV135" s="293"/>
      <c r="AAW135" s="293"/>
      <c r="AAX135" s="293"/>
      <c r="AAY135" s="293"/>
      <c r="AAZ135" s="293"/>
      <c r="ABA135" s="293"/>
      <c r="ABB135" s="293"/>
      <c r="ABC135" s="293"/>
      <c r="ABD135" s="293"/>
      <c r="ABE135" s="293"/>
      <c r="ABF135" s="293"/>
      <c r="ABG135" s="293"/>
      <c r="ABH135" s="293"/>
      <c r="ABI135" s="293"/>
      <c r="ABJ135" s="293"/>
      <c r="ABK135" s="293"/>
      <c r="ABL135" s="293"/>
      <c r="ABM135" s="293"/>
      <c r="ABN135" s="293"/>
      <c r="ABO135" s="293"/>
      <c r="ABP135" s="293"/>
      <c r="ABQ135" s="293"/>
      <c r="ABR135" s="293"/>
      <c r="ABS135" s="293"/>
      <c r="ABT135" s="293"/>
      <c r="ABU135" s="293"/>
      <c r="ABV135" s="293"/>
      <c r="ABW135" s="293"/>
      <c r="ABX135" s="293"/>
      <c r="ABY135" s="293"/>
      <c r="ABZ135" s="293"/>
      <c r="ACA135" s="293"/>
      <c r="ACB135" s="293"/>
      <c r="ACC135" s="293"/>
      <c r="ACD135" s="293"/>
      <c r="ACE135" s="293"/>
      <c r="ACF135" s="293"/>
      <c r="ACG135" s="293"/>
      <c r="ACH135" s="293"/>
      <c r="ACI135" s="293"/>
      <c r="ACJ135" s="293"/>
      <c r="ACK135" s="293"/>
      <c r="ACL135" s="293"/>
      <c r="ACM135" s="293"/>
      <c r="ACN135" s="293"/>
      <c r="ACO135" s="293"/>
      <c r="ACP135" s="293"/>
      <c r="ACQ135" s="293"/>
      <c r="ACR135" s="293"/>
      <c r="ACS135" s="293"/>
      <c r="ACT135" s="293"/>
      <c r="ACU135" s="293"/>
      <c r="ACV135" s="293"/>
      <c r="ACW135" s="293"/>
      <c r="ACX135" s="293"/>
      <c r="ACY135" s="293"/>
      <c r="ACZ135" s="293"/>
      <c r="ADA135" s="293"/>
      <c r="ADB135" s="293"/>
      <c r="ADC135" s="293"/>
      <c r="ADD135" s="293"/>
      <c r="ADE135" s="293"/>
      <c r="ADF135" s="293"/>
      <c r="ADG135" s="293"/>
      <c r="ADH135" s="293"/>
      <c r="ADI135" s="293"/>
      <c r="ADJ135" s="293"/>
      <c r="ADK135" s="293"/>
      <c r="ADL135" s="293"/>
      <c r="ADM135" s="293"/>
      <c r="ADN135" s="293"/>
      <c r="ADO135" s="293"/>
      <c r="ADP135" s="293"/>
      <c r="ADQ135" s="293"/>
      <c r="ADR135" s="293"/>
      <c r="ADS135" s="293"/>
      <c r="ADT135" s="293"/>
      <c r="ADU135" s="293"/>
      <c r="ADV135" s="293"/>
      <c r="ADW135" s="293"/>
      <c r="ADX135" s="293"/>
      <c r="ADY135" s="293"/>
      <c r="ADZ135" s="293"/>
      <c r="AEA135" s="293"/>
      <c r="AEB135" s="293"/>
      <c r="AEC135" s="293"/>
      <c r="AED135" s="293"/>
      <c r="AEE135" s="293"/>
      <c r="AEF135" s="293"/>
      <c r="AEG135" s="293"/>
      <c r="AEH135" s="293"/>
      <c r="AEI135" s="293"/>
      <c r="AEJ135" s="293"/>
      <c r="AEK135" s="293"/>
      <c r="AEL135" s="293"/>
      <c r="AEM135" s="293"/>
      <c r="AEN135" s="293"/>
      <c r="AEO135" s="293"/>
      <c r="AEP135" s="293"/>
      <c r="AEQ135" s="293"/>
      <c r="AER135" s="293"/>
      <c r="AES135" s="293"/>
      <c r="AET135" s="293"/>
      <c r="AEU135" s="293"/>
      <c r="AEV135" s="293"/>
      <c r="AEW135" s="293"/>
      <c r="AEX135" s="293"/>
      <c r="AEY135" s="293"/>
      <c r="AEZ135" s="293"/>
      <c r="AFA135" s="293"/>
      <c r="AFB135" s="293"/>
      <c r="AFC135" s="293"/>
      <c r="AFD135" s="293"/>
      <c r="AFE135" s="293"/>
      <c r="AFF135" s="293"/>
      <c r="AFG135" s="293"/>
      <c r="AFH135" s="293"/>
      <c r="AFI135" s="293"/>
      <c r="AFJ135" s="293"/>
      <c r="AFK135" s="293"/>
      <c r="AFL135" s="293"/>
      <c r="AFM135" s="293"/>
      <c r="AFN135" s="293"/>
      <c r="AFO135" s="293"/>
      <c r="AFP135" s="293"/>
      <c r="AFQ135" s="293"/>
      <c r="AFR135" s="293"/>
      <c r="AFS135" s="293"/>
      <c r="AFT135" s="293"/>
      <c r="AFU135" s="293"/>
      <c r="AFV135" s="293"/>
      <c r="AFW135" s="293"/>
      <c r="AFX135" s="293"/>
      <c r="AFY135" s="293"/>
      <c r="AFZ135" s="293"/>
      <c r="AGA135" s="293"/>
      <c r="AGB135" s="293"/>
      <c r="AGC135" s="293"/>
      <c r="AGD135" s="293"/>
      <c r="AGE135" s="293"/>
      <c r="AGF135" s="293"/>
      <c r="AGG135" s="293"/>
      <c r="AGH135" s="293"/>
      <c r="AGI135" s="293"/>
      <c r="AGJ135" s="293"/>
      <c r="AGK135" s="293"/>
      <c r="AGL135" s="293"/>
      <c r="AGM135" s="293"/>
      <c r="AGN135" s="293"/>
      <c r="AGO135" s="293"/>
      <c r="AGP135" s="293"/>
      <c r="AGQ135" s="293"/>
      <c r="AGR135" s="293"/>
      <c r="AGS135" s="293"/>
      <c r="AGT135" s="293"/>
      <c r="AGU135" s="293"/>
      <c r="AGV135" s="293"/>
      <c r="AGW135" s="293"/>
      <c r="AGX135" s="293"/>
      <c r="AGY135" s="293"/>
      <c r="AGZ135" s="293"/>
      <c r="AHA135" s="293"/>
      <c r="AHB135" s="293"/>
      <c r="AHC135" s="293"/>
      <c r="AHD135" s="293"/>
      <c r="AHE135" s="293"/>
      <c r="AHF135" s="293"/>
      <c r="AHG135" s="293"/>
      <c r="AHH135" s="293"/>
      <c r="AHI135" s="293"/>
      <c r="AHJ135" s="293"/>
      <c r="AHK135" s="293"/>
      <c r="AHL135" s="293"/>
      <c r="AHM135" s="293"/>
      <c r="AHN135" s="293"/>
      <c r="AHO135" s="293"/>
      <c r="AHP135" s="293"/>
      <c r="AHQ135" s="293"/>
      <c r="AHR135" s="293"/>
      <c r="AHS135" s="293"/>
      <c r="AHT135" s="293"/>
      <c r="AHU135" s="293"/>
      <c r="AHV135" s="293"/>
      <c r="AHW135" s="293"/>
      <c r="AHX135" s="293"/>
      <c r="AHY135" s="293"/>
      <c r="AHZ135" s="293"/>
      <c r="AIA135" s="293"/>
      <c r="AIB135" s="293"/>
      <c r="AIC135" s="293"/>
      <c r="AID135" s="293"/>
      <c r="AIE135" s="293"/>
      <c r="AIF135" s="293"/>
      <c r="AIG135" s="293"/>
      <c r="AIH135" s="293"/>
      <c r="AII135" s="293"/>
      <c r="AIJ135" s="293"/>
      <c r="AIK135" s="293"/>
      <c r="AIL135" s="293"/>
      <c r="AIM135" s="293"/>
      <c r="AIN135" s="293"/>
      <c r="AIO135" s="293"/>
      <c r="AIP135" s="293"/>
      <c r="AIQ135" s="293"/>
      <c r="AIR135" s="293"/>
      <c r="AIS135" s="293"/>
      <c r="AIT135" s="293"/>
      <c r="AIU135" s="293"/>
      <c r="AIV135" s="293"/>
      <c r="AIW135" s="293"/>
      <c r="AIX135" s="293"/>
      <c r="AIY135" s="293"/>
      <c r="AIZ135" s="293"/>
    </row>
    <row r="136" spans="1:936" s="294" customFormat="1" ht="30" customHeight="1" thickBot="1" x14ac:dyDescent="0.3">
      <c r="A136" s="202"/>
      <c r="B136" s="203"/>
      <c r="C136" s="203"/>
      <c r="D136" s="206" t="s">
        <v>77</v>
      </c>
      <c r="E136" s="207"/>
      <c r="F136" s="207"/>
      <c r="G136" s="207"/>
      <c r="H136" s="207"/>
      <c r="I136" s="207"/>
      <c r="J136" s="207"/>
      <c r="K136" s="207"/>
      <c r="L136" s="208"/>
      <c r="M136" s="64"/>
      <c r="N136" s="65">
        <f>SUMIF($M$112:$M$132,D136,$N$112:$N$132)</f>
        <v>0</v>
      </c>
      <c r="O136" s="65">
        <f>SUMIF($M$102:$M$132,D136,$O$102:$O$132)</f>
        <v>0</v>
      </c>
      <c r="P136" s="65"/>
      <c r="Q136" s="65">
        <f>SUMIF($M$102:$M$132,D136,$Q$102:$Q$132)</f>
        <v>0</v>
      </c>
      <c r="R136" s="65">
        <f>SUMIF($M$102:$M$132,D136,$R$102:$R$132)</f>
        <v>0</v>
      </c>
      <c r="S136" s="65">
        <f>SUMIF($M$102:$M$132,D136,$S$102:$S$132)</f>
        <v>0</v>
      </c>
      <c r="T136" s="118"/>
      <c r="U136" s="292"/>
      <c r="V136" s="293"/>
      <c r="W136" s="293"/>
      <c r="X136" s="293"/>
      <c r="Y136" s="293"/>
      <c r="Z136" s="293"/>
      <c r="AA136" s="293"/>
      <c r="AB136" s="293"/>
      <c r="AC136" s="293"/>
      <c r="AD136" s="293"/>
      <c r="AE136" s="293"/>
      <c r="AF136" s="293"/>
      <c r="AG136" s="293"/>
      <c r="AH136" s="293"/>
      <c r="AI136" s="293"/>
      <c r="AJ136" s="293"/>
      <c r="AK136" s="293"/>
      <c r="AL136" s="293"/>
      <c r="AM136" s="293"/>
      <c r="AN136" s="293"/>
      <c r="AO136" s="293"/>
      <c r="AP136" s="293"/>
      <c r="AQ136" s="293"/>
      <c r="AR136" s="293"/>
      <c r="AS136" s="293"/>
      <c r="AT136" s="293"/>
      <c r="AU136" s="293"/>
      <c r="AV136" s="293"/>
      <c r="AW136" s="293"/>
      <c r="AX136" s="293"/>
      <c r="AY136" s="293"/>
      <c r="AZ136" s="293"/>
      <c r="BA136" s="293"/>
      <c r="BB136" s="293"/>
      <c r="BC136" s="293"/>
      <c r="BD136" s="293"/>
      <c r="BE136" s="293"/>
      <c r="BF136" s="293"/>
      <c r="BG136" s="293"/>
      <c r="BH136" s="293"/>
      <c r="BI136" s="293"/>
      <c r="BJ136" s="293"/>
      <c r="BK136" s="293"/>
      <c r="BL136" s="293"/>
      <c r="BM136" s="293"/>
      <c r="BN136" s="293"/>
      <c r="BO136" s="293"/>
      <c r="BP136" s="293"/>
      <c r="BQ136" s="293"/>
      <c r="BR136" s="293"/>
      <c r="BS136" s="293"/>
      <c r="BT136" s="293"/>
      <c r="BU136" s="293"/>
      <c r="BV136" s="293"/>
      <c r="BW136" s="293"/>
      <c r="BX136" s="293"/>
      <c r="BY136" s="293"/>
      <c r="BZ136" s="293"/>
      <c r="CA136" s="293"/>
      <c r="CB136" s="293"/>
      <c r="CC136" s="293"/>
      <c r="CD136" s="293"/>
      <c r="CE136" s="293"/>
      <c r="CF136" s="293"/>
      <c r="CG136" s="293"/>
      <c r="CH136" s="293"/>
      <c r="CI136" s="293"/>
      <c r="CJ136" s="293"/>
      <c r="CK136" s="293"/>
      <c r="CL136" s="293"/>
      <c r="CM136" s="293"/>
      <c r="CN136" s="293"/>
      <c r="CO136" s="293"/>
      <c r="CP136" s="293"/>
      <c r="CQ136" s="293"/>
      <c r="CR136" s="293"/>
      <c r="CS136" s="293"/>
      <c r="CT136" s="293"/>
      <c r="CU136" s="293"/>
      <c r="CV136" s="293"/>
      <c r="CW136" s="293"/>
      <c r="CX136" s="293"/>
      <c r="CY136" s="293"/>
      <c r="CZ136" s="293"/>
      <c r="DA136" s="293"/>
      <c r="DB136" s="293"/>
      <c r="DC136" s="293"/>
      <c r="DD136" s="293"/>
      <c r="DE136" s="293"/>
      <c r="DF136" s="293"/>
      <c r="DG136" s="293"/>
      <c r="DH136" s="293"/>
      <c r="DI136" s="293"/>
      <c r="DJ136" s="293"/>
      <c r="DK136" s="293"/>
      <c r="DL136" s="293"/>
      <c r="DM136" s="293"/>
      <c r="DN136" s="293"/>
      <c r="DO136" s="293"/>
      <c r="DP136" s="293"/>
      <c r="DQ136" s="293"/>
      <c r="DR136" s="293"/>
      <c r="DS136" s="293"/>
      <c r="DT136" s="293"/>
      <c r="DU136" s="293"/>
      <c r="DV136" s="293"/>
      <c r="DW136" s="293"/>
      <c r="DX136" s="293"/>
      <c r="DY136" s="293"/>
      <c r="DZ136" s="293"/>
      <c r="EA136" s="293"/>
      <c r="EB136" s="293"/>
      <c r="EC136" s="293"/>
      <c r="ED136" s="293"/>
      <c r="EE136" s="293"/>
      <c r="EF136" s="293"/>
      <c r="EG136" s="293"/>
      <c r="EH136" s="293"/>
      <c r="EI136" s="293"/>
      <c r="EJ136" s="293"/>
      <c r="EK136" s="293"/>
      <c r="EL136" s="293"/>
      <c r="EM136" s="293"/>
      <c r="EN136" s="293"/>
      <c r="EO136" s="293"/>
      <c r="EP136" s="293"/>
      <c r="EQ136" s="293"/>
      <c r="ER136" s="293"/>
      <c r="ES136" s="293"/>
      <c r="ET136" s="293"/>
      <c r="EU136" s="293"/>
      <c r="EV136" s="293"/>
      <c r="EW136" s="293"/>
      <c r="EX136" s="293"/>
      <c r="EY136" s="293"/>
      <c r="EZ136" s="293"/>
      <c r="FA136" s="293"/>
      <c r="FB136" s="293"/>
      <c r="FC136" s="293"/>
      <c r="FD136" s="293"/>
      <c r="FE136" s="293"/>
      <c r="FF136" s="293"/>
      <c r="FG136" s="293"/>
      <c r="FH136" s="293"/>
      <c r="FI136" s="293"/>
      <c r="FJ136" s="293"/>
      <c r="FK136" s="293"/>
      <c r="FL136" s="293"/>
      <c r="FM136" s="293"/>
      <c r="FN136" s="293"/>
      <c r="FO136" s="293"/>
      <c r="FP136" s="293"/>
      <c r="FQ136" s="293"/>
      <c r="FR136" s="293"/>
      <c r="FS136" s="293"/>
      <c r="FT136" s="293"/>
      <c r="FU136" s="293"/>
      <c r="FV136" s="293"/>
      <c r="FW136" s="293"/>
      <c r="FX136" s="293"/>
      <c r="FY136" s="293"/>
      <c r="FZ136" s="293"/>
      <c r="GA136" s="293"/>
      <c r="GB136" s="293"/>
      <c r="GC136" s="293"/>
      <c r="GD136" s="293"/>
      <c r="GE136" s="293"/>
      <c r="GF136" s="293"/>
      <c r="GG136" s="293"/>
      <c r="GH136" s="293"/>
      <c r="GI136" s="293"/>
      <c r="GJ136" s="293"/>
      <c r="GK136" s="293"/>
      <c r="GL136" s="293"/>
      <c r="GM136" s="293"/>
      <c r="GN136" s="293"/>
      <c r="GO136" s="293"/>
      <c r="GP136" s="293"/>
      <c r="GQ136" s="293"/>
      <c r="GR136" s="293"/>
      <c r="GS136" s="293"/>
      <c r="GT136" s="293"/>
      <c r="GU136" s="293"/>
      <c r="GV136" s="293"/>
      <c r="GW136" s="293"/>
      <c r="GX136" s="293"/>
      <c r="GY136" s="293"/>
      <c r="GZ136" s="293"/>
      <c r="HA136" s="293"/>
      <c r="HB136" s="293"/>
      <c r="HC136" s="293"/>
      <c r="HD136" s="293"/>
      <c r="HE136" s="293"/>
      <c r="HF136" s="293"/>
      <c r="HG136" s="293"/>
      <c r="HH136" s="293"/>
      <c r="HI136" s="293"/>
      <c r="HJ136" s="293"/>
      <c r="HK136" s="293"/>
      <c r="HL136" s="293"/>
      <c r="HM136" s="293"/>
      <c r="HN136" s="293"/>
      <c r="HO136" s="293"/>
      <c r="HP136" s="293"/>
      <c r="HQ136" s="293"/>
      <c r="HR136" s="293"/>
      <c r="HS136" s="293"/>
      <c r="HT136" s="293"/>
      <c r="HU136" s="293"/>
      <c r="HV136" s="293"/>
      <c r="HW136" s="293"/>
      <c r="HX136" s="293"/>
      <c r="HY136" s="293"/>
      <c r="HZ136" s="293"/>
      <c r="IA136" s="293"/>
      <c r="IB136" s="293"/>
      <c r="IC136" s="293"/>
      <c r="ID136" s="293"/>
      <c r="IE136" s="293"/>
      <c r="IF136" s="293"/>
      <c r="IG136" s="293"/>
      <c r="IH136" s="293"/>
      <c r="II136" s="293"/>
      <c r="IJ136" s="293"/>
      <c r="IK136" s="293"/>
      <c r="IL136" s="293"/>
      <c r="IM136" s="293"/>
      <c r="IN136" s="293"/>
      <c r="IO136" s="293"/>
      <c r="IP136" s="293"/>
      <c r="IQ136" s="293"/>
      <c r="IR136" s="293"/>
      <c r="IS136" s="293"/>
      <c r="IT136" s="293"/>
      <c r="IU136" s="293"/>
      <c r="IV136" s="293"/>
      <c r="IW136" s="293"/>
      <c r="IX136" s="293"/>
      <c r="IY136" s="293"/>
      <c r="IZ136" s="293"/>
      <c r="JA136" s="293"/>
      <c r="JB136" s="293"/>
      <c r="JC136" s="293"/>
      <c r="JD136" s="293"/>
      <c r="JE136" s="293"/>
      <c r="JF136" s="293"/>
      <c r="JG136" s="293"/>
      <c r="JH136" s="293"/>
      <c r="JI136" s="293"/>
      <c r="JJ136" s="293"/>
      <c r="JK136" s="293"/>
      <c r="JL136" s="293"/>
      <c r="JM136" s="293"/>
      <c r="JN136" s="293"/>
      <c r="JO136" s="293"/>
      <c r="JP136" s="293"/>
      <c r="JQ136" s="293"/>
      <c r="JR136" s="293"/>
      <c r="JS136" s="293"/>
      <c r="JT136" s="293"/>
      <c r="JU136" s="293"/>
      <c r="JV136" s="293"/>
      <c r="JW136" s="293"/>
      <c r="JX136" s="293"/>
      <c r="JY136" s="293"/>
      <c r="JZ136" s="293"/>
      <c r="KA136" s="293"/>
      <c r="KB136" s="293"/>
      <c r="KC136" s="293"/>
      <c r="KD136" s="293"/>
      <c r="KE136" s="293"/>
      <c r="KF136" s="293"/>
      <c r="KG136" s="293"/>
      <c r="KH136" s="293"/>
      <c r="KI136" s="293"/>
      <c r="KJ136" s="293"/>
      <c r="KK136" s="293"/>
      <c r="KL136" s="293"/>
      <c r="KM136" s="293"/>
      <c r="KN136" s="293"/>
      <c r="KO136" s="293"/>
      <c r="KP136" s="293"/>
      <c r="KQ136" s="293"/>
      <c r="KR136" s="293"/>
      <c r="KS136" s="293"/>
      <c r="KT136" s="293"/>
      <c r="KU136" s="293"/>
      <c r="KV136" s="293"/>
      <c r="KW136" s="293"/>
      <c r="KX136" s="293"/>
      <c r="KY136" s="293"/>
      <c r="KZ136" s="293"/>
      <c r="LA136" s="293"/>
      <c r="LB136" s="293"/>
      <c r="LC136" s="293"/>
      <c r="LD136" s="293"/>
      <c r="LE136" s="293"/>
      <c r="LF136" s="293"/>
      <c r="LG136" s="293"/>
      <c r="LH136" s="293"/>
      <c r="LI136" s="293"/>
      <c r="LJ136" s="293"/>
      <c r="LK136" s="293"/>
      <c r="LL136" s="293"/>
      <c r="LM136" s="293"/>
      <c r="LN136" s="293"/>
      <c r="LO136" s="293"/>
      <c r="LP136" s="293"/>
      <c r="LQ136" s="293"/>
      <c r="LR136" s="293"/>
      <c r="LS136" s="293"/>
      <c r="LT136" s="293"/>
      <c r="LU136" s="293"/>
      <c r="LV136" s="293"/>
      <c r="LW136" s="293"/>
      <c r="LX136" s="293"/>
      <c r="LY136" s="293"/>
      <c r="LZ136" s="293"/>
      <c r="MA136" s="293"/>
      <c r="MB136" s="293"/>
      <c r="MC136" s="293"/>
      <c r="MD136" s="293"/>
      <c r="ME136" s="293"/>
      <c r="MF136" s="293"/>
      <c r="MG136" s="293"/>
      <c r="MH136" s="293"/>
      <c r="MI136" s="293"/>
      <c r="MJ136" s="293"/>
      <c r="MK136" s="293"/>
      <c r="ML136" s="293"/>
      <c r="MM136" s="293"/>
      <c r="MN136" s="293"/>
      <c r="MO136" s="293"/>
      <c r="MP136" s="293"/>
      <c r="MQ136" s="293"/>
      <c r="MR136" s="293"/>
      <c r="MS136" s="293"/>
      <c r="MT136" s="293"/>
      <c r="MU136" s="293"/>
      <c r="MV136" s="293"/>
      <c r="MW136" s="293"/>
      <c r="MX136" s="293"/>
      <c r="MY136" s="293"/>
      <c r="MZ136" s="293"/>
      <c r="NA136" s="293"/>
      <c r="NB136" s="293"/>
      <c r="NC136" s="293"/>
      <c r="ND136" s="293"/>
      <c r="NE136" s="293"/>
      <c r="NF136" s="293"/>
      <c r="NG136" s="293"/>
      <c r="NH136" s="293"/>
      <c r="NI136" s="293"/>
      <c r="NJ136" s="293"/>
      <c r="NK136" s="293"/>
      <c r="NL136" s="293"/>
      <c r="NM136" s="293"/>
      <c r="NN136" s="293"/>
      <c r="NO136" s="293"/>
      <c r="NP136" s="293"/>
      <c r="NQ136" s="293"/>
      <c r="NR136" s="293"/>
      <c r="NS136" s="293"/>
      <c r="NT136" s="293"/>
      <c r="NU136" s="293"/>
      <c r="NV136" s="293"/>
      <c r="NW136" s="293"/>
      <c r="NX136" s="293"/>
      <c r="NY136" s="293"/>
      <c r="NZ136" s="293"/>
      <c r="OA136" s="293"/>
      <c r="OB136" s="293"/>
      <c r="OC136" s="293"/>
      <c r="OD136" s="293"/>
      <c r="OE136" s="293"/>
      <c r="OF136" s="293"/>
      <c r="OG136" s="293"/>
      <c r="OH136" s="293"/>
      <c r="OI136" s="293"/>
      <c r="OJ136" s="293"/>
      <c r="OK136" s="293"/>
      <c r="OL136" s="293"/>
      <c r="OM136" s="293"/>
      <c r="ON136" s="293"/>
      <c r="OO136" s="293"/>
      <c r="OP136" s="293"/>
      <c r="OQ136" s="293"/>
      <c r="OR136" s="293"/>
      <c r="OS136" s="293"/>
      <c r="OT136" s="293"/>
      <c r="OU136" s="293"/>
      <c r="OV136" s="293"/>
      <c r="OW136" s="293"/>
      <c r="OX136" s="293"/>
      <c r="OY136" s="293"/>
      <c r="OZ136" s="293"/>
      <c r="PA136" s="293"/>
      <c r="PB136" s="293"/>
      <c r="PC136" s="293"/>
      <c r="PD136" s="293"/>
      <c r="PE136" s="293"/>
      <c r="PF136" s="293"/>
      <c r="PG136" s="293"/>
      <c r="PH136" s="293"/>
      <c r="PI136" s="293"/>
      <c r="PJ136" s="293"/>
      <c r="PK136" s="293"/>
      <c r="PL136" s="293"/>
      <c r="PM136" s="293"/>
      <c r="PN136" s="293"/>
      <c r="PO136" s="293"/>
      <c r="PP136" s="293"/>
      <c r="PQ136" s="293"/>
      <c r="PR136" s="293"/>
      <c r="PS136" s="293"/>
      <c r="PT136" s="293"/>
      <c r="PU136" s="293"/>
      <c r="PV136" s="293"/>
      <c r="PW136" s="293"/>
      <c r="PX136" s="293"/>
      <c r="PY136" s="293"/>
      <c r="PZ136" s="293"/>
      <c r="QA136" s="293"/>
      <c r="QB136" s="293"/>
      <c r="QC136" s="293"/>
      <c r="QD136" s="293"/>
      <c r="QE136" s="293"/>
      <c r="QF136" s="293"/>
      <c r="QG136" s="293"/>
      <c r="QH136" s="293"/>
      <c r="QI136" s="293"/>
      <c r="QJ136" s="293"/>
      <c r="QK136" s="293"/>
      <c r="QL136" s="293"/>
      <c r="QM136" s="293"/>
      <c r="QN136" s="293"/>
      <c r="QO136" s="293"/>
      <c r="QP136" s="293"/>
      <c r="QQ136" s="293"/>
      <c r="QR136" s="293"/>
      <c r="QS136" s="293"/>
      <c r="QT136" s="293"/>
      <c r="QU136" s="293"/>
      <c r="QV136" s="293"/>
      <c r="QW136" s="293"/>
      <c r="QX136" s="293"/>
      <c r="QY136" s="293"/>
      <c r="QZ136" s="293"/>
      <c r="RA136" s="293"/>
      <c r="RB136" s="293"/>
      <c r="RC136" s="293"/>
      <c r="RD136" s="293"/>
      <c r="RE136" s="293"/>
      <c r="RF136" s="293"/>
      <c r="RG136" s="293"/>
      <c r="RH136" s="293"/>
      <c r="RI136" s="293"/>
      <c r="RJ136" s="293"/>
      <c r="RK136" s="293"/>
      <c r="RL136" s="293"/>
      <c r="RM136" s="293"/>
      <c r="RN136" s="293"/>
      <c r="RO136" s="293"/>
      <c r="RP136" s="293"/>
      <c r="RQ136" s="293"/>
      <c r="RR136" s="293"/>
      <c r="RS136" s="293"/>
      <c r="RT136" s="293"/>
      <c r="RU136" s="293"/>
      <c r="RV136" s="293"/>
      <c r="RW136" s="293"/>
      <c r="RX136" s="293"/>
      <c r="RY136" s="293"/>
      <c r="RZ136" s="293"/>
      <c r="SA136" s="293"/>
      <c r="SB136" s="293"/>
      <c r="SC136" s="293"/>
      <c r="SD136" s="293"/>
      <c r="SE136" s="293"/>
      <c r="SF136" s="293"/>
      <c r="SG136" s="293"/>
      <c r="SH136" s="293"/>
      <c r="SI136" s="293"/>
      <c r="SJ136" s="293"/>
      <c r="SK136" s="293"/>
      <c r="SL136" s="293"/>
      <c r="SM136" s="293"/>
      <c r="SN136" s="293"/>
      <c r="SO136" s="293"/>
      <c r="SP136" s="293"/>
      <c r="SQ136" s="293"/>
      <c r="SR136" s="293"/>
      <c r="SS136" s="293"/>
      <c r="ST136" s="293"/>
      <c r="SU136" s="293"/>
      <c r="SV136" s="293"/>
      <c r="SW136" s="293"/>
      <c r="SX136" s="293"/>
      <c r="SY136" s="293"/>
      <c r="SZ136" s="293"/>
      <c r="TA136" s="293"/>
      <c r="TB136" s="293"/>
      <c r="TC136" s="293"/>
      <c r="TD136" s="293"/>
      <c r="TE136" s="293"/>
      <c r="TF136" s="293"/>
      <c r="TG136" s="293"/>
      <c r="TH136" s="293"/>
      <c r="TI136" s="293"/>
      <c r="TJ136" s="293"/>
      <c r="TK136" s="293"/>
      <c r="TL136" s="293"/>
      <c r="TM136" s="293"/>
      <c r="TN136" s="293"/>
      <c r="TO136" s="293"/>
      <c r="TP136" s="293"/>
      <c r="TQ136" s="293"/>
      <c r="TR136" s="293"/>
      <c r="TS136" s="293"/>
      <c r="TT136" s="293"/>
      <c r="TU136" s="293"/>
      <c r="TV136" s="293"/>
      <c r="TW136" s="293"/>
      <c r="TX136" s="293"/>
      <c r="TY136" s="293"/>
      <c r="TZ136" s="293"/>
      <c r="UA136" s="293"/>
      <c r="UB136" s="293"/>
      <c r="UC136" s="293"/>
      <c r="UD136" s="293"/>
      <c r="UE136" s="293"/>
      <c r="UF136" s="293"/>
      <c r="UG136" s="293"/>
      <c r="UH136" s="293"/>
      <c r="UI136" s="293"/>
      <c r="UJ136" s="293"/>
      <c r="UK136" s="293"/>
      <c r="UL136" s="293"/>
      <c r="UM136" s="293"/>
      <c r="UN136" s="293"/>
      <c r="UO136" s="293"/>
      <c r="UP136" s="293"/>
      <c r="UQ136" s="293"/>
      <c r="UR136" s="293"/>
      <c r="US136" s="293"/>
      <c r="UT136" s="293"/>
      <c r="UU136" s="293"/>
      <c r="UV136" s="293"/>
      <c r="UW136" s="293"/>
      <c r="UX136" s="293"/>
      <c r="UY136" s="293"/>
      <c r="UZ136" s="293"/>
      <c r="VA136" s="293"/>
      <c r="VB136" s="293"/>
      <c r="VC136" s="293"/>
      <c r="VD136" s="293"/>
      <c r="VE136" s="293"/>
      <c r="VF136" s="293"/>
      <c r="VG136" s="293"/>
      <c r="VH136" s="293"/>
      <c r="VI136" s="293"/>
      <c r="VJ136" s="293"/>
      <c r="VK136" s="293"/>
      <c r="VL136" s="293"/>
      <c r="VM136" s="293"/>
      <c r="VN136" s="293"/>
      <c r="VO136" s="293"/>
      <c r="VP136" s="293"/>
      <c r="VQ136" s="293"/>
      <c r="VR136" s="293"/>
      <c r="VS136" s="293"/>
      <c r="VT136" s="293"/>
      <c r="VU136" s="293"/>
      <c r="VV136" s="293"/>
      <c r="VW136" s="293"/>
      <c r="VX136" s="293"/>
      <c r="VY136" s="293"/>
      <c r="VZ136" s="293"/>
      <c r="WA136" s="293"/>
      <c r="WB136" s="293"/>
      <c r="WC136" s="293"/>
      <c r="WD136" s="293"/>
      <c r="WE136" s="293"/>
      <c r="WF136" s="293"/>
      <c r="WG136" s="293"/>
      <c r="WH136" s="293"/>
      <c r="WI136" s="293"/>
      <c r="WJ136" s="293"/>
      <c r="WK136" s="293"/>
      <c r="WL136" s="293"/>
      <c r="WM136" s="293"/>
      <c r="WN136" s="293"/>
      <c r="WO136" s="293"/>
      <c r="WP136" s="293"/>
      <c r="WQ136" s="293"/>
      <c r="WR136" s="293"/>
      <c r="WS136" s="293"/>
      <c r="WT136" s="293"/>
      <c r="WU136" s="293"/>
      <c r="WV136" s="293"/>
      <c r="WW136" s="293"/>
      <c r="WX136" s="293"/>
      <c r="WY136" s="293"/>
      <c r="WZ136" s="293"/>
      <c r="XA136" s="293"/>
      <c r="XB136" s="293"/>
      <c r="XC136" s="293"/>
      <c r="XD136" s="293"/>
      <c r="XE136" s="293"/>
      <c r="XF136" s="293"/>
      <c r="XG136" s="293"/>
      <c r="XH136" s="293"/>
      <c r="XI136" s="293"/>
      <c r="XJ136" s="293"/>
      <c r="XK136" s="293"/>
      <c r="XL136" s="293"/>
      <c r="XM136" s="293"/>
      <c r="XN136" s="293"/>
      <c r="XO136" s="293"/>
      <c r="XP136" s="293"/>
      <c r="XQ136" s="293"/>
      <c r="XR136" s="293"/>
      <c r="XS136" s="293"/>
      <c r="XT136" s="293"/>
      <c r="XU136" s="293"/>
      <c r="XV136" s="293"/>
      <c r="XW136" s="293"/>
      <c r="XX136" s="293"/>
      <c r="XY136" s="293"/>
      <c r="XZ136" s="293"/>
      <c r="YA136" s="293"/>
      <c r="YB136" s="293"/>
      <c r="YC136" s="293"/>
      <c r="YD136" s="293"/>
      <c r="YE136" s="293"/>
      <c r="YF136" s="293"/>
      <c r="YG136" s="293"/>
      <c r="YH136" s="293"/>
      <c r="YI136" s="293"/>
      <c r="YJ136" s="293"/>
      <c r="YK136" s="293"/>
      <c r="YL136" s="293"/>
      <c r="YM136" s="293"/>
      <c r="YN136" s="293"/>
      <c r="YO136" s="293"/>
      <c r="YP136" s="293"/>
      <c r="YQ136" s="293"/>
      <c r="YR136" s="293"/>
      <c r="YS136" s="293"/>
      <c r="YT136" s="293"/>
      <c r="YU136" s="293"/>
      <c r="YV136" s="293"/>
      <c r="YW136" s="293"/>
      <c r="YX136" s="293"/>
      <c r="YY136" s="293"/>
      <c r="YZ136" s="293"/>
      <c r="ZA136" s="293"/>
      <c r="ZB136" s="293"/>
      <c r="ZC136" s="293"/>
      <c r="ZD136" s="293"/>
      <c r="ZE136" s="293"/>
      <c r="ZF136" s="293"/>
      <c r="ZG136" s="293"/>
      <c r="ZH136" s="293"/>
      <c r="ZI136" s="293"/>
      <c r="ZJ136" s="293"/>
      <c r="ZK136" s="293"/>
      <c r="ZL136" s="293"/>
      <c r="ZM136" s="293"/>
      <c r="ZN136" s="293"/>
      <c r="ZO136" s="293"/>
      <c r="ZP136" s="293"/>
      <c r="ZQ136" s="293"/>
      <c r="ZR136" s="293"/>
      <c r="ZS136" s="293"/>
      <c r="ZT136" s="293"/>
      <c r="ZU136" s="293"/>
      <c r="ZV136" s="293"/>
      <c r="ZW136" s="293"/>
      <c r="ZX136" s="293"/>
      <c r="ZY136" s="293"/>
      <c r="ZZ136" s="293"/>
      <c r="AAA136" s="293"/>
      <c r="AAB136" s="293"/>
      <c r="AAC136" s="293"/>
      <c r="AAD136" s="293"/>
      <c r="AAE136" s="293"/>
      <c r="AAF136" s="293"/>
      <c r="AAG136" s="293"/>
      <c r="AAH136" s="293"/>
      <c r="AAI136" s="293"/>
      <c r="AAJ136" s="293"/>
      <c r="AAK136" s="293"/>
      <c r="AAL136" s="293"/>
      <c r="AAM136" s="293"/>
      <c r="AAN136" s="293"/>
      <c r="AAO136" s="293"/>
      <c r="AAP136" s="293"/>
      <c r="AAQ136" s="293"/>
      <c r="AAR136" s="293"/>
      <c r="AAS136" s="293"/>
      <c r="AAT136" s="293"/>
      <c r="AAU136" s="293"/>
      <c r="AAV136" s="293"/>
      <c r="AAW136" s="293"/>
      <c r="AAX136" s="293"/>
      <c r="AAY136" s="293"/>
      <c r="AAZ136" s="293"/>
      <c r="ABA136" s="293"/>
      <c r="ABB136" s="293"/>
      <c r="ABC136" s="293"/>
      <c r="ABD136" s="293"/>
      <c r="ABE136" s="293"/>
      <c r="ABF136" s="293"/>
      <c r="ABG136" s="293"/>
      <c r="ABH136" s="293"/>
      <c r="ABI136" s="293"/>
      <c r="ABJ136" s="293"/>
      <c r="ABK136" s="293"/>
      <c r="ABL136" s="293"/>
      <c r="ABM136" s="293"/>
      <c r="ABN136" s="293"/>
      <c r="ABO136" s="293"/>
      <c r="ABP136" s="293"/>
      <c r="ABQ136" s="293"/>
      <c r="ABR136" s="293"/>
      <c r="ABS136" s="293"/>
      <c r="ABT136" s="293"/>
      <c r="ABU136" s="293"/>
      <c r="ABV136" s="293"/>
      <c r="ABW136" s="293"/>
      <c r="ABX136" s="293"/>
      <c r="ABY136" s="293"/>
      <c r="ABZ136" s="293"/>
      <c r="ACA136" s="293"/>
      <c r="ACB136" s="293"/>
      <c r="ACC136" s="293"/>
      <c r="ACD136" s="293"/>
      <c r="ACE136" s="293"/>
      <c r="ACF136" s="293"/>
      <c r="ACG136" s="293"/>
      <c r="ACH136" s="293"/>
      <c r="ACI136" s="293"/>
      <c r="ACJ136" s="293"/>
      <c r="ACK136" s="293"/>
      <c r="ACL136" s="293"/>
      <c r="ACM136" s="293"/>
      <c r="ACN136" s="293"/>
      <c r="ACO136" s="293"/>
      <c r="ACP136" s="293"/>
      <c r="ACQ136" s="293"/>
      <c r="ACR136" s="293"/>
      <c r="ACS136" s="293"/>
      <c r="ACT136" s="293"/>
      <c r="ACU136" s="293"/>
      <c r="ACV136" s="293"/>
      <c r="ACW136" s="293"/>
      <c r="ACX136" s="293"/>
      <c r="ACY136" s="293"/>
      <c r="ACZ136" s="293"/>
      <c r="ADA136" s="293"/>
      <c r="ADB136" s="293"/>
      <c r="ADC136" s="293"/>
      <c r="ADD136" s="293"/>
      <c r="ADE136" s="293"/>
      <c r="ADF136" s="293"/>
      <c r="ADG136" s="293"/>
      <c r="ADH136" s="293"/>
      <c r="ADI136" s="293"/>
      <c r="ADJ136" s="293"/>
      <c r="ADK136" s="293"/>
      <c r="ADL136" s="293"/>
      <c r="ADM136" s="293"/>
      <c r="ADN136" s="293"/>
      <c r="ADO136" s="293"/>
      <c r="ADP136" s="293"/>
      <c r="ADQ136" s="293"/>
      <c r="ADR136" s="293"/>
      <c r="ADS136" s="293"/>
      <c r="ADT136" s="293"/>
      <c r="ADU136" s="293"/>
      <c r="ADV136" s="293"/>
      <c r="ADW136" s="293"/>
      <c r="ADX136" s="293"/>
      <c r="ADY136" s="293"/>
      <c r="ADZ136" s="293"/>
      <c r="AEA136" s="293"/>
      <c r="AEB136" s="293"/>
      <c r="AEC136" s="293"/>
      <c r="AED136" s="293"/>
      <c r="AEE136" s="293"/>
      <c r="AEF136" s="293"/>
      <c r="AEG136" s="293"/>
      <c r="AEH136" s="293"/>
      <c r="AEI136" s="293"/>
      <c r="AEJ136" s="293"/>
      <c r="AEK136" s="293"/>
      <c r="AEL136" s="293"/>
      <c r="AEM136" s="293"/>
      <c r="AEN136" s="293"/>
      <c r="AEO136" s="293"/>
      <c r="AEP136" s="293"/>
      <c r="AEQ136" s="293"/>
      <c r="AER136" s="293"/>
      <c r="AES136" s="293"/>
      <c r="AET136" s="293"/>
      <c r="AEU136" s="293"/>
      <c r="AEV136" s="293"/>
      <c r="AEW136" s="293"/>
      <c r="AEX136" s="293"/>
      <c r="AEY136" s="293"/>
      <c r="AEZ136" s="293"/>
      <c r="AFA136" s="293"/>
      <c r="AFB136" s="293"/>
      <c r="AFC136" s="293"/>
      <c r="AFD136" s="293"/>
      <c r="AFE136" s="293"/>
      <c r="AFF136" s="293"/>
      <c r="AFG136" s="293"/>
      <c r="AFH136" s="293"/>
      <c r="AFI136" s="293"/>
      <c r="AFJ136" s="293"/>
      <c r="AFK136" s="293"/>
      <c r="AFL136" s="293"/>
      <c r="AFM136" s="293"/>
      <c r="AFN136" s="293"/>
      <c r="AFO136" s="293"/>
      <c r="AFP136" s="293"/>
      <c r="AFQ136" s="293"/>
      <c r="AFR136" s="293"/>
      <c r="AFS136" s="293"/>
      <c r="AFT136" s="293"/>
      <c r="AFU136" s="293"/>
      <c r="AFV136" s="293"/>
      <c r="AFW136" s="293"/>
      <c r="AFX136" s="293"/>
      <c r="AFY136" s="293"/>
      <c r="AFZ136" s="293"/>
      <c r="AGA136" s="293"/>
      <c r="AGB136" s="293"/>
      <c r="AGC136" s="293"/>
      <c r="AGD136" s="293"/>
      <c r="AGE136" s="293"/>
      <c r="AGF136" s="293"/>
      <c r="AGG136" s="293"/>
      <c r="AGH136" s="293"/>
      <c r="AGI136" s="293"/>
      <c r="AGJ136" s="293"/>
      <c r="AGK136" s="293"/>
      <c r="AGL136" s="293"/>
      <c r="AGM136" s="293"/>
      <c r="AGN136" s="293"/>
      <c r="AGO136" s="293"/>
      <c r="AGP136" s="293"/>
      <c r="AGQ136" s="293"/>
      <c r="AGR136" s="293"/>
      <c r="AGS136" s="293"/>
      <c r="AGT136" s="293"/>
      <c r="AGU136" s="293"/>
      <c r="AGV136" s="293"/>
      <c r="AGW136" s="293"/>
      <c r="AGX136" s="293"/>
      <c r="AGY136" s="293"/>
      <c r="AGZ136" s="293"/>
      <c r="AHA136" s="293"/>
      <c r="AHB136" s="293"/>
      <c r="AHC136" s="293"/>
      <c r="AHD136" s="293"/>
      <c r="AHE136" s="293"/>
      <c r="AHF136" s="293"/>
      <c r="AHG136" s="293"/>
      <c r="AHH136" s="293"/>
      <c r="AHI136" s="293"/>
      <c r="AHJ136" s="293"/>
      <c r="AHK136" s="293"/>
      <c r="AHL136" s="293"/>
      <c r="AHM136" s="293"/>
      <c r="AHN136" s="293"/>
      <c r="AHO136" s="293"/>
      <c r="AHP136" s="293"/>
      <c r="AHQ136" s="293"/>
      <c r="AHR136" s="293"/>
      <c r="AHS136" s="293"/>
      <c r="AHT136" s="293"/>
      <c r="AHU136" s="293"/>
      <c r="AHV136" s="293"/>
      <c r="AHW136" s="293"/>
      <c r="AHX136" s="293"/>
      <c r="AHY136" s="293"/>
      <c r="AHZ136" s="293"/>
      <c r="AIA136" s="293"/>
      <c r="AIB136" s="293"/>
      <c r="AIC136" s="293"/>
      <c r="AID136" s="293"/>
      <c r="AIE136" s="293"/>
      <c r="AIF136" s="293"/>
      <c r="AIG136" s="293"/>
      <c r="AIH136" s="293"/>
      <c r="AII136" s="293"/>
      <c r="AIJ136" s="293"/>
      <c r="AIK136" s="293"/>
      <c r="AIL136" s="293"/>
      <c r="AIM136" s="293"/>
      <c r="AIN136" s="293"/>
      <c r="AIO136" s="293"/>
      <c r="AIP136" s="293"/>
      <c r="AIQ136" s="293"/>
      <c r="AIR136" s="293"/>
      <c r="AIS136" s="293"/>
      <c r="AIT136" s="293"/>
      <c r="AIU136" s="293"/>
      <c r="AIV136" s="293"/>
      <c r="AIW136" s="293"/>
      <c r="AIX136" s="293"/>
      <c r="AIY136" s="293"/>
      <c r="AIZ136" s="293"/>
    </row>
    <row r="137" spans="1:936" s="294" customFormat="1" ht="15.75" customHeight="1" x14ac:dyDescent="0.25">
      <c r="A137" s="209" t="s">
        <v>267</v>
      </c>
      <c r="B137" s="210"/>
      <c r="C137" s="211"/>
      <c r="D137" s="214" t="s">
        <v>35</v>
      </c>
      <c r="E137" s="215"/>
      <c r="F137" s="215"/>
      <c r="G137" s="215"/>
      <c r="H137" s="215"/>
      <c r="I137" s="215"/>
      <c r="J137" s="215"/>
      <c r="K137" s="215"/>
      <c r="L137" s="215"/>
      <c r="M137" s="80"/>
      <c r="N137" s="78">
        <f>N47+N58+N69+N98+N108+N133</f>
        <v>324955301.96000004</v>
      </c>
      <c r="O137" s="78">
        <f>O47+O58+O69+O98+O108+O133</f>
        <v>125585843.39</v>
      </c>
      <c r="P137" s="78">
        <f>P47+P58+P69+P98+P108+P133</f>
        <v>0</v>
      </c>
      <c r="Q137" s="78">
        <f>Q47+Q58+Q69+Q98+Q108+Q133</f>
        <v>43974764.243580602</v>
      </c>
      <c r="R137" s="78">
        <f>R47+R58+R69+R98+R108+R133</f>
        <v>16537720.495571436</v>
      </c>
      <c r="S137" s="78">
        <f>S47+S58+S69+S98+S108+S133</f>
        <v>81611079.146419421</v>
      </c>
      <c r="T137" s="119"/>
      <c r="U137" s="292"/>
      <c r="V137" s="293"/>
      <c r="W137" s="293"/>
      <c r="X137" s="293"/>
      <c r="Y137" s="293"/>
      <c r="Z137" s="293"/>
      <c r="AA137" s="293"/>
      <c r="AB137" s="293"/>
      <c r="AC137" s="293"/>
      <c r="AD137" s="293"/>
      <c r="AE137" s="293"/>
      <c r="AF137" s="293"/>
      <c r="AG137" s="293"/>
      <c r="AH137" s="293"/>
      <c r="AI137" s="293"/>
      <c r="AJ137" s="293"/>
      <c r="AK137" s="293"/>
      <c r="AL137" s="293"/>
      <c r="AM137" s="293"/>
      <c r="AN137" s="293"/>
      <c r="AO137" s="293"/>
      <c r="AP137" s="293"/>
      <c r="AQ137" s="293"/>
      <c r="AR137" s="293"/>
      <c r="AS137" s="293"/>
      <c r="AT137" s="293"/>
      <c r="AU137" s="293"/>
      <c r="AV137" s="293"/>
      <c r="AW137" s="293"/>
      <c r="AX137" s="293"/>
      <c r="AY137" s="293"/>
      <c r="AZ137" s="293"/>
      <c r="BA137" s="293"/>
      <c r="BB137" s="293"/>
      <c r="BC137" s="293"/>
      <c r="BD137" s="293"/>
      <c r="BE137" s="293"/>
      <c r="BF137" s="293"/>
      <c r="BG137" s="293"/>
      <c r="BH137" s="293"/>
      <c r="BI137" s="293"/>
      <c r="BJ137" s="293"/>
      <c r="BK137" s="293"/>
      <c r="BL137" s="293"/>
      <c r="BM137" s="293"/>
      <c r="BN137" s="293"/>
      <c r="BO137" s="293"/>
      <c r="BP137" s="293"/>
      <c r="BQ137" s="293"/>
      <c r="BR137" s="293"/>
      <c r="BS137" s="293"/>
      <c r="BT137" s="293"/>
      <c r="BU137" s="293"/>
      <c r="BV137" s="293"/>
      <c r="BW137" s="293"/>
      <c r="BX137" s="293"/>
      <c r="BY137" s="293"/>
      <c r="BZ137" s="293"/>
      <c r="CA137" s="293"/>
      <c r="CB137" s="293"/>
      <c r="CC137" s="293"/>
      <c r="CD137" s="293"/>
      <c r="CE137" s="293"/>
      <c r="CF137" s="293"/>
      <c r="CG137" s="293"/>
      <c r="CH137" s="293"/>
      <c r="CI137" s="293"/>
      <c r="CJ137" s="293"/>
      <c r="CK137" s="293"/>
      <c r="CL137" s="293"/>
      <c r="CM137" s="293"/>
      <c r="CN137" s="293"/>
      <c r="CO137" s="293"/>
      <c r="CP137" s="293"/>
      <c r="CQ137" s="293"/>
      <c r="CR137" s="293"/>
      <c r="CS137" s="293"/>
      <c r="CT137" s="293"/>
      <c r="CU137" s="293"/>
      <c r="CV137" s="293"/>
      <c r="CW137" s="293"/>
      <c r="CX137" s="293"/>
      <c r="CY137" s="293"/>
      <c r="CZ137" s="293"/>
      <c r="DA137" s="293"/>
      <c r="DB137" s="293"/>
      <c r="DC137" s="293"/>
      <c r="DD137" s="293"/>
      <c r="DE137" s="293"/>
      <c r="DF137" s="293"/>
      <c r="DG137" s="293"/>
      <c r="DH137" s="293"/>
      <c r="DI137" s="293"/>
      <c r="DJ137" s="293"/>
      <c r="DK137" s="293"/>
      <c r="DL137" s="293"/>
      <c r="DM137" s="293"/>
      <c r="DN137" s="293"/>
      <c r="DO137" s="293"/>
      <c r="DP137" s="293"/>
      <c r="DQ137" s="293"/>
      <c r="DR137" s="293"/>
      <c r="DS137" s="293"/>
      <c r="DT137" s="293"/>
      <c r="DU137" s="293"/>
      <c r="DV137" s="293"/>
      <c r="DW137" s="293"/>
      <c r="DX137" s="293"/>
      <c r="DY137" s="293"/>
      <c r="DZ137" s="293"/>
      <c r="EA137" s="293"/>
      <c r="EB137" s="293"/>
      <c r="EC137" s="293"/>
      <c r="ED137" s="293"/>
      <c r="EE137" s="293"/>
      <c r="EF137" s="293"/>
      <c r="EG137" s="293"/>
      <c r="EH137" s="293"/>
      <c r="EI137" s="293"/>
      <c r="EJ137" s="293"/>
      <c r="EK137" s="293"/>
      <c r="EL137" s="293"/>
      <c r="EM137" s="293"/>
      <c r="EN137" s="293"/>
      <c r="EO137" s="293"/>
      <c r="EP137" s="293"/>
      <c r="EQ137" s="293"/>
      <c r="ER137" s="293"/>
      <c r="ES137" s="293"/>
      <c r="ET137" s="293"/>
      <c r="EU137" s="293"/>
      <c r="EV137" s="293"/>
      <c r="EW137" s="293"/>
      <c r="EX137" s="293"/>
      <c r="EY137" s="293"/>
      <c r="EZ137" s="293"/>
      <c r="FA137" s="293"/>
      <c r="FB137" s="293"/>
      <c r="FC137" s="293"/>
      <c r="FD137" s="293"/>
      <c r="FE137" s="293"/>
      <c r="FF137" s="293"/>
      <c r="FG137" s="293"/>
      <c r="FH137" s="293"/>
      <c r="FI137" s="293"/>
      <c r="FJ137" s="293"/>
      <c r="FK137" s="293"/>
      <c r="FL137" s="293"/>
      <c r="FM137" s="293"/>
      <c r="FN137" s="293"/>
      <c r="FO137" s="293"/>
      <c r="FP137" s="293"/>
      <c r="FQ137" s="293"/>
      <c r="FR137" s="293"/>
      <c r="FS137" s="293"/>
      <c r="FT137" s="293"/>
      <c r="FU137" s="293"/>
      <c r="FV137" s="293"/>
      <c r="FW137" s="293"/>
      <c r="FX137" s="293"/>
      <c r="FY137" s="293"/>
      <c r="FZ137" s="293"/>
      <c r="GA137" s="293"/>
      <c r="GB137" s="293"/>
      <c r="GC137" s="293"/>
      <c r="GD137" s="293"/>
      <c r="GE137" s="293"/>
      <c r="GF137" s="293"/>
      <c r="GG137" s="293"/>
      <c r="GH137" s="293"/>
      <c r="GI137" s="293"/>
      <c r="GJ137" s="293"/>
      <c r="GK137" s="293"/>
      <c r="GL137" s="293"/>
      <c r="GM137" s="293"/>
      <c r="GN137" s="293"/>
      <c r="GO137" s="293"/>
      <c r="GP137" s="293"/>
      <c r="GQ137" s="293"/>
      <c r="GR137" s="293"/>
      <c r="GS137" s="293"/>
      <c r="GT137" s="293"/>
      <c r="GU137" s="293"/>
      <c r="GV137" s="293"/>
      <c r="GW137" s="293"/>
      <c r="GX137" s="293"/>
      <c r="GY137" s="293"/>
      <c r="GZ137" s="293"/>
      <c r="HA137" s="293"/>
      <c r="HB137" s="293"/>
      <c r="HC137" s="293"/>
      <c r="HD137" s="293"/>
      <c r="HE137" s="293"/>
      <c r="HF137" s="293"/>
      <c r="HG137" s="293"/>
      <c r="HH137" s="293"/>
      <c r="HI137" s="293"/>
      <c r="HJ137" s="293"/>
      <c r="HK137" s="293"/>
      <c r="HL137" s="293"/>
      <c r="HM137" s="293"/>
      <c r="HN137" s="293"/>
      <c r="HO137" s="293"/>
      <c r="HP137" s="293"/>
      <c r="HQ137" s="293"/>
      <c r="HR137" s="293"/>
      <c r="HS137" s="293"/>
      <c r="HT137" s="293"/>
      <c r="HU137" s="293"/>
      <c r="HV137" s="293"/>
      <c r="HW137" s="293"/>
      <c r="HX137" s="293"/>
      <c r="HY137" s="293"/>
      <c r="HZ137" s="293"/>
      <c r="IA137" s="293"/>
      <c r="IB137" s="293"/>
      <c r="IC137" s="293"/>
      <c r="ID137" s="293"/>
      <c r="IE137" s="293"/>
      <c r="IF137" s="293"/>
      <c r="IG137" s="293"/>
      <c r="IH137" s="293"/>
      <c r="II137" s="293"/>
      <c r="IJ137" s="293"/>
      <c r="IK137" s="293"/>
      <c r="IL137" s="293"/>
      <c r="IM137" s="293"/>
      <c r="IN137" s="293"/>
      <c r="IO137" s="293"/>
      <c r="IP137" s="293"/>
      <c r="IQ137" s="293"/>
      <c r="IR137" s="293"/>
      <c r="IS137" s="293"/>
      <c r="IT137" s="293"/>
      <c r="IU137" s="293"/>
      <c r="IV137" s="293"/>
      <c r="IW137" s="293"/>
      <c r="IX137" s="293"/>
      <c r="IY137" s="293"/>
      <c r="IZ137" s="293"/>
      <c r="JA137" s="293"/>
      <c r="JB137" s="293"/>
      <c r="JC137" s="293"/>
      <c r="JD137" s="293"/>
      <c r="JE137" s="293"/>
      <c r="JF137" s="293"/>
      <c r="JG137" s="293"/>
      <c r="JH137" s="293"/>
      <c r="JI137" s="293"/>
      <c r="JJ137" s="293"/>
      <c r="JK137" s="293"/>
      <c r="JL137" s="293"/>
      <c r="JM137" s="293"/>
      <c r="JN137" s="293"/>
      <c r="JO137" s="293"/>
      <c r="JP137" s="293"/>
      <c r="JQ137" s="293"/>
      <c r="JR137" s="293"/>
      <c r="JS137" s="293"/>
      <c r="JT137" s="293"/>
      <c r="JU137" s="293"/>
      <c r="JV137" s="293"/>
      <c r="JW137" s="293"/>
      <c r="JX137" s="293"/>
      <c r="JY137" s="293"/>
      <c r="JZ137" s="293"/>
      <c r="KA137" s="293"/>
      <c r="KB137" s="293"/>
      <c r="KC137" s="293"/>
      <c r="KD137" s="293"/>
      <c r="KE137" s="293"/>
      <c r="KF137" s="293"/>
      <c r="KG137" s="293"/>
      <c r="KH137" s="293"/>
      <c r="KI137" s="293"/>
      <c r="KJ137" s="293"/>
      <c r="KK137" s="293"/>
      <c r="KL137" s="293"/>
      <c r="KM137" s="293"/>
      <c r="KN137" s="293"/>
      <c r="KO137" s="293"/>
      <c r="KP137" s="293"/>
      <c r="KQ137" s="293"/>
      <c r="KR137" s="293"/>
      <c r="KS137" s="293"/>
      <c r="KT137" s="293"/>
      <c r="KU137" s="293"/>
      <c r="KV137" s="293"/>
      <c r="KW137" s="293"/>
      <c r="KX137" s="293"/>
      <c r="KY137" s="293"/>
      <c r="KZ137" s="293"/>
      <c r="LA137" s="293"/>
      <c r="LB137" s="293"/>
      <c r="LC137" s="293"/>
      <c r="LD137" s="293"/>
      <c r="LE137" s="293"/>
      <c r="LF137" s="293"/>
      <c r="LG137" s="293"/>
      <c r="LH137" s="293"/>
      <c r="LI137" s="293"/>
      <c r="LJ137" s="293"/>
      <c r="LK137" s="293"/>
      <c r="LL137" s="293"/>
      <c r="LM137" s="293"/>
      <c r="LN137" s="293"/>
      <c r="LO137" s="293"/>
      <c r="LP137" s="293"/>
      <c r="LQ137" s="293"/>
      <c r="LR137" s="293"/>
      <c r="LS137" s="293"/>
      <c r="LT137" s="293"/>
      <c r="LU137" s="293"/>
      <c r="LV137" s="293"/>
      <c r="LW137" s="293"/>
      <c r="LX137" s="293"/>
      <c r="LY137" s="293"/>
      <c r="LZ137" s="293"/>
      <c r="MA137" s="293"/>
      <c r="MB137" s="293"/>
      <c r="MC137" s="293"/>
      <c r="MD137" s="293"/>
      <c r="ME137" s="293"/>
      <c r="MF137" s="293"/>
      <c r="MG137" s="293"/>
      <c r="MH137" s="293"/>
      <c r="MI137" s="293"/>
      <c r="MJ137" s="293"/>
      <c r="MK137" s="293"/>
      <c r="ML137" s="293"/>
      <c r="MM137" s="293"/>
      <c r="MN137" s="293"/>
      <c r="MO137" s="293"/>
      <c r="MP137" s="293"/>
      <c r="MQ137" s="293"/>
      <c r="MR137" s="293"/>
      <c r="MS137" s="293"/>
      <c r="MT137" s="293"/>
      <c r="MU137" s="293"/>
      <c r="MV137" s="293"/>
      <c r="MW137" s="293"/>
      <c r="MX137" s="293"/>
      <c r="MY137" s="293"/>
      <c r="MZ137" s="293"/>
      <c r="NA137" s="293"/>
      <c r="NB137" s="293"/>
      <c r="NC137" s="293"/>
      <c r="ND137" s="293"/>
      <c r="NE137" s="293"/>
      <c r="NF137" s="293"/>
      <c r="NG137" s="293"/>
      <c r="NH137" s="293"/>
      <c r="NI137" s="293"/>
      <c r="NJ137" s="293"/>
      <c r="NK137" s="293"/>
      <c r="NL137" s="293"/>
      <c r="NM137" s="293"/>
      <c r="NN137" s="293"/>
      <c r="NO137" s="293"/>
      <c r="NP137" s="293"/>
      <c r="NQ137" s="293"/>
      <c r="NR137" s="293"/>
      <c r="NS137" s="293"/>
      <c r="NT137" s="293"/>
      <c r="NU137" s="293"/>
      <c r="NV137" s="293"/>
      <c r="NW137" s="293"/>
      <c r="NX137" s="293"/>
      <c r="NY137" s="293"/>
      <c r="NZ137" s="293"/>
      <c r="OA137" s="293"/>
      <c r="OB137" s="293"/>
      <c r="OC137" s="293"/>
      <c r="OD137" s="293"/>
      <c r="OE137" s="293"/>
      <c r="OF137" s="293"/>
      <c r="OG137" s="293"/>
      <c r="OH137" s="293"/>
      <c r="OI137" s="293"/>
      <c r="OJ137" s="293"/>
      <c r="OK137" s="293"/>
      <c r="OL137" s="293"/>
      <c r="OM137" s="293"/>
      <c r="ON137" s="293"/>
      <c r="OO137" s="293"/>
      <c r="OP137" s="293"/>
      <c r="OQ137" s="293"/>
      <c r="OR137" s="293"/>
      <c r="OS137" s="293"/>
      <c r="OT137" s="293"/>
      <c r="OU137" s="293"/>
      <c r="OV137" s="293"/>
      <c r="OW137" s="293"/>
      <c r="OX137" s="293"/>
      <c r="OY137" s="293"/>
      <c r="OZ137" s="293"/>
      <c r="PA137" s="293"/>
      <c r="PB137" s="293"/>
      <c r="PC137" s="293"/>
      <c r="PD137" s="293"/>
      <c r="PE137" s="293"/>
      <c r="PF137" s="293"/>
      <c r="PG137" s="293"/>
      <c r="PH137" s="293"/>
      <c r="PI137" s="293"/>
      <c r="PJ137" s="293"/>
      <c r="PK137" s="293"/>
      <c r="PL137" s="293"/>
      <c r="PM137" s="293"/>
      <c r="PN137" s="293"/>
      <c r="PO137" s="293"/>
      <c r="PP137" s="293"/>
      <c r="PQ137" s="293"/>
      <c r="PR137" s="293"/>
      <c r="PS137" s="293"/>
      <c r="PT137" s="293"/>
      <c r="PU137" s="293"/>
      <c r="PV137" s="293"/>
      <c r="PW137" s="293"/>
      <c r="PX137" s="293"/>
      <c r="PY137" s="293"/>
      <c r="PZ137" s="293"/>
      <c r="QA137" s="293"/>
      <c r="QB137" s="293"/>
      <c r="QC137" s="293"/>
      <c r="QD137" s="293"/>
      <c r="QE137" s="293"/>
      <c r="QF137" s="293"/>
      <c r="QG137" s="293"/>
      <c r="QH137" s="293"/>
      <c r="QI137" s="293"/>
      <c r="QJ137" s="293"/>
      <c r="QK137" s="293"/>
      <c r="QL137" s="293"/>
      <c r="QM137" s="293"/>
      <c r="QN137" s="293"/>
      <c r="QO137" s="293"/>
      <c r="QP137" s="293"/>
      <c r="QQ137" s="293"/>
      <c r="QR137" s="293"/>
      <c r="QS137" s="293"/>
      <c r="QT137" s="293"/>
      <c r="QU137" s="293"/>
      <c r="QV137" s="293"/>
      <c r="QW137" s="293"/>
      <c r="QX137" s="293"/>
      <c r="QY137" s="293"/>
      <c r="QZ137" s="293"/>
      <c r="RA137" s="293"/>
      <c r="RB137" s="293"/>
      <c r="RC137" s="293"/>
      <c r="RD137" s="293"/>
      <c r="RE137" s="293"/>
      <c r="RF137" s="293"/>
      <c r="RG137" s="293"/>
      <c r="RH137" s="293"/>
      <c r="RI137" s="293"/>
      <c r="RJ137" s="293"/>
      <c r="RK137" s="293"/>
      <c r="RL137" s="293"/>
      <c r="RM137" s="293"/>
      <c r="RN137" s="293"/>
      <c r="RO137" s="293"/>
      <c r="RP137" s="293"/>
      <c r="RQ137" s="293"/>
      <c r="RR137" s="293"/>
      <c r="RS137" s="293"/>
      <c r="RT137" s="293"/>
      <c r="RU137" s="293"/>
      <c r="RV137" s="293"/>
      <c r="RW137" s="293"/>
      <c r="RX137" s="293"/>
      <c r="RY137" s="293"/>
      <c r="RZ137" s="293"/>
      <c r="SA137" s="293"/>
      <c r="SB137" s="293"/>
      <c r="SC137" s="293"/>
      <c r="SD137" s="293"/>
      <c r="SE137" s="293"/>
      <c r="SF137" s="293"/>
      <c r="SG137" s="293"/>
      <c r="SH137" s="293"/>
      <c r="SI137" s="293"/>
      <c r="SJ137" s="293"/>
      <c r="SK137" s="293"/>
      <c r="SL137" s="293"/>
      <c r="SM137" s="293"/>
      <c r="SN137" s="293"/>
      <c r="SO137" s="293"/>
      <c r="SP137" s="293"/>
      <c r="SQ137" s="293"/>
      <c r="SR137" s="293"/>
      <c r="SS137" s="293"/>
      <c r="ST137" s="293"/>
      <c r="SU137" s="293"/>
      <c r="SV137" s="293"/>
      <c r="SW137" s="293"/>
      <c r="SX137" s="293"/>
      <c r="SY137" s="293"/>
      <c r="SZ137" s="293"/>
      <c r="TA137" s="293"/>
      <c r="TB137" s="293"/>
      <c r="TC137" s="293"/>
      <c r="TD137" s="293"/>
      <c r="TE137" s="293"/>
      <c r="TF137" s="293"/>
      <c r="TG137" s="293"/>
      <c r="TH137" s="293"/>
      <c r="TI137" s="293"/>
      <c r="TJ137" s="293"/>
      <c r="TK137" s="293"/>
      <c r="TL137" s="293"/>
      <c r="TM137" s="293"/>
      <c r="TN137" s="293"/>
      <c r="TO137" s="293"/>
      <c r="TP137" s="293"/>
      <c r="TQ137" s="293"/>
      <c r="TR137" s="293"/>
      <c r="TS137" s="293"/>
      <c r="TT137" s="293"/>
      <c r="TU137" s="293"/>
      <c r="TV137" s="293"/>
      <c r="TW137" s="293"/>
      <c r="TX137" s="293"/>
      <c r="TY137" s="293"/>
      <c r="TZ137" s="293"/>
      <c r="UA137" s="293"/>
      <c r="UB137" s="293"/>
      <c r="UC137" s="293"/>
      <c r="UD137" s="293"/>
      <c r="UE137" s="293"/>
      <c r="UF137" s="293"/>
      <c r="UG137" s="293"/>
      <c r="UH137" s="293"/>
      <c r="UI137" s="293"/>
      <c r="UJ137" s="293"/>
      <c r="UK137" s="293"/>
      <c r="UL137" s="293"/>
      <c r="UM137" s="293"/>
      <c r="UN137" s="293"/>
      <c r="UO137" s="293"/>
      <c r="UP137" s="293"/>
      <c r="UQ137" s="293"/>
      <c r="UR137" s="293"/>
      <c r="US137" s="293"/>
      <c r="UT137" s="293"/>
      <c r="UU137" s="293"/>
      <c r="UV137" s="293"/>
      <c r="UW137" s="293"/>
      <c r="UX137" s="293"/>
      <c r="UY137" s="293"/>
      <c r="UZ137" s="293"/>
      <c r="VA137" s="293"/>
      <c r="VB137" s="293"/>
      <c r="VC137" s="293"/>
      <c r="VD137" s="293"/>
      <c r="VE137" s="293"/>
      <c r="VF137" s="293"/>
      <c r="VG137" s="293"/>
      <c r="VH137" s="293"/>
      <c r="VI137" s="293"/>
      <c r="VJ137" s="293"/>
      <c r="VK137" s="293"/>
      <c r="VL137" s="293"/>
      <c r="VM137" s="293"/>
      <c r="VN137" s="293"/>
      <c r="VO137" s="293"/>
      <c r="VP137" s="293"/>
      <c r="VQ137" s="293"/>
      <c r="VR137" s="293"/>
      <c r="VS137" s="293"/>
      <c r="VT137" s="293"/>
      <c r="VU137" s="293"/>
      <c r="VV137" s="293"/>
      <c r="VW137" s="293"/>
      <c r="VX137" s="293"/>
      <c r="VY137" s="293"/>
      <c r="VZ137" s="293"/>
      <c r="WA137" s="293"/>
      <c r="WB137" s="293"/>
      <c r="WC137" s="293"/>
      <c r="WD137" s="293"/>
      <c r="WE137" s="293"/>
      <c r="WF137" s="293"/>
      <c r="WG137" s="293"/>
      <c r="WH137" s="293"/>
      <c r="WI137" s="293"/>
      <c r="WJ137" s="293"/>
      <c r="WK137" s="293"/>
      <c r="WL137" s="293"/>
      <c r="WM137" s="293"/>
      <c r="WN137" s="293"/>
      <c r="WO137" s="293"/>
      <c r="WP137" s="293"/>
      <c r="WQ137" s="293"/>
      <c r="WR137" s="293"/>
      <c r="WS137" s="293"/>
      <c r="WT137" s="293"/>
      <c r="WU137" s="293"/>
      <c r="WV137" s="293"/>
      <c r="WW137" s="293"/>
      <c r="WX137" s="293"/>
      <c r="WY137" s="293"/>
      <c r="WZ137" s="293"/>
      <c r="XA137" s="293"/>
      <c r="XB137" s="293"/>
      <c r="XC137" s="293"/>
      <c r="XD137" s="293"/>
      <c r="XE137" s="293"/>
      <c r="XF137" s="293"/>
      <c r="XG137" s="293"/>
      <c r="XH137" s="293"/>
      <c r="XI137" s="293"/>
      <c r="XJ137" s="293"/>
      <c r="XK137" s="293"/>
      <c r="XL137" s="293"/>
      <c r="XM137" s="293"/>
      <c r="XN137" s="293"/>
      <c r="XO137" s="293"/>
      <c r="XP137" s="293"/>
      <c r="XQ137" s="293"/>
      <c r="XR137" s="293"/>
      <c r="XS137" s="293"/>
      <c r="XT137" s="293"/>
      <c r="XU137" s="293"/>
      <c r="XV137" s="293"/>
      <c r="XW137" s="293"/>
      <c r="XX137" s="293"/>
      <c r="XY137" s="293"/>
      <c r="XZ137" s="293"/>
      <c r="YA137" s="293"/>
      <c r="YB137" s="293"/>
      <c r="YC137" s="293"/>
      <c r="YD137" s="293"/>
      <c r="YE137" s="293"/>
      <c r="YF137" s="293"/>
      <c r="YG137" s="293"/>
      <c r="YH137" s="293"/>
      <c r="YI137" s="293"/>
      <c r="YJ137" s="293"/>
      <c r="YK137" s="293"/>
      <c r="YL137" s="293"/>
      <c r="YM137" s="293"/>
      <c r="YN137" s="293"/>
      <c r="YO137" s="293"/>
      <c r="YP137" s="293"/>
      <c r="YQ137" s="293"/>
      <c r="YR137" s="293"/>
      <c r="YS137" s="293"/>
      <c r="YT137" s="293"/>
      <c r="YU137" s="293"/>
      <c r="YV137" s="293"/>
      <c r="YW137" s="293"/>
      <c r="YX137" s="293"/>
      <c r="YY137" s="293"/>
      <c r="YZ137" s="293"/>
      <c r="ZA137" s="293"/>
      <c r="ZB137" s="293"/>
      <c r="ZC137" s="293"/>
      <c r="ZD137" s="293"/>
      <c r="ZE137" s="293"/>
      <c r="ZF137" s="293"/>
      <c r="ZG137" s="293"/>
      <c r="ZH137" s="293"/>
      <c r="ZI137" s="293"/>
      <c r="ZJ137" s="293"/>
      <c r="ZK137" s="293"/>
      <c r="ZL137" s="293"/>
      <c r="ZM137" s="293"/>
      <c r="ZN137" s="293"/>
      <c r="ZO137" s="293"/>
      <c r="ZP137" s="293"/>
      <c r="ZQ137" s="293"/>
      <c r="ZR137" s="293"/>
      <c r="ZS137" s="293"/>
      <c r="ZT137" s="293"/>
      <c r="ZU137" s="293"/>
      <c r="ZV137" s="293"/>
      <c r="ZW137" s="293"/>
      <c r="ZX137" s="293"/>
      <c r="ZY137" s="293"/>
      <c r="ZZ137" s="293"/>
      <c r="AAA137" s="293"/>
      <c r="AAB137" s="293"/>
      <c r="AAC137" s="293"/>
      <c r="AAD137" s="293"/>
      <c r="AAE137" s="293"/>
      <c r="AAF137" s="293"/>
      <c r="AAG137" s="293"/>
      <c r="AAH137" s="293"/>
      <c r="AAI137" s="293"/>
      <c r="AAJ137" s="293"/>
      <c r="AAK137" s="293"/>
      <c r="AAL137" s="293"/>
      <c r="AAM137" s="293"/>
      <c r="AAN137" s="293"/>
      <c r="AAO137" s="293"/>
      <c r="AAP137" s="293"/>
      <c r="AAQ137" s="293"/>
      <c r="AAR137" s="293"/>
      <c r="AAS137" s="293"/>
      <c r="AAT137" s="293"/>
      <c r="AAU137" s="293"/>
      <c r="AAV137" s="293"/>
      <c r="AAW137" s="293"/>
      <c r="AAX137" s="293"/>
      <c r="AAY137" s="293"/>
      <c r="AAZ137" s="293"/>
      <c r="ABA137" s="293"/>
      <c r="ABB137" s="293"/>
      <c r="ABC137" s="293"/>
      <c r="ABD137" s="293"/>
      <c r="ABE137" s="293"/>
      <c r="ABF137" s="293"/>
      <c r="ABG137" s="293"/>
      <c r="ABH137" s="293"/>
      <c r="ABI137" s="293"/>
      <c r="ABJ137" s="293"/>
      <c r="ABK137" s="293"/>
      <c r="ABL137" s="293"/>
      <c r="ABM137" s="293"/>
      <c r="ABN137" s="293"/>
      <c r="ABO137" s="293"/>
      <c r="ABP137" s="293"/>
      <c r="ABQ137" s="293"/>
      <c r="ABR137" s="293"/>
      <c r="ABS137" s="293"/>
      <c r="ABT137" s="293"/>
      <c r="ABU137" s="293"/>
      <c r="ABV137" s="293"/>
      <c r="ABW137" s="293"/>
      <c r="ABX137" s="293"/>
      <c r="ABY137" s="293"/>
      <c r="ABZ137" s="293"/>
      <c r="ACA137" s="293"/>
      <c r="ACB137" s="293"/>
      <c r="ACC137" s="293"/>
      <c r="ACD137" s="293"/>
      <c r="ACE137" s="293"/>
      <c r="ACF137" s="293"/>
      <c r="ACG137" s="293"/>
      <c r="ACH137" s="293"/>
      <c r="ACI137" s="293"/>
      <c r="ACJ137" s="293"/>
      <c r="ACK137" s="293"/>
      <c r="ACL137" s="293"/>
      <c r="ACM137" s="293"/>
      <c r="ACN137" s="293"/>
      <c r="ACO137" s="293"/>
      <c r="ACP137" s="293"/>
      <c r="ACQ137" s="293"/>
      <c r="ACR137" s="293"/>
      <c r="ACS137" s="293"/>
      <c r="ACT137" s="293"/>
      <c r="ACU137" s="293"/>
      <c r="ACV137" s="293"/>
      <c r="ACW137" s="293"/>
      <c r="ACX137" s="293"/>
      <c r="ACY137" s="293"/>
      <c r="ACZ137" s="293"/>
      <c r="ADA137" s="293"/>
      <c r="ADB137" s="293"/>
      <c r="ADC137" s="293"/>
      <c r="ADD137" s="293"/>
      <c r="ADE137" s="293"/>
      <c r="ADF137" s="293"/>
      <c r="ADG137" s="293"/>
      <c r="ADH137" s="293"/>
      <c r="ADI137" s="293"/>
      <c r="ADJ137" s="293"/>
      <c r="ADK137" s="293"/>
      <c r="ADL137" s="293"/>
      <c r="ADM137" s="293"/>
      <c r="ADN137" s="293"/>
      <c r="ADO137" s="293"/>
      <c r="ADP137" s="293"/>
      <c r="ADQ137" s="293"/>
      <c r="ADR137" s="293"/>
      <c r="ADS137" s="293"/>
      <c r="ADT137" s="293"/>
      <c r="ADU137" s="293"/>
      <c r="ADV137" s="293"/>
      <c r="ADW137" s="293"/>
      <c r="ADX137" s="293"/>
      <c r="ADY137" s="293"/>
      <c r="ADZ137" s="293"/>
      <c r="AEA137" s="293"/>
      <c r="AEB137" s="293"/>
      <c r="AEC137" s="293"/>
      <c r="AED137" s="293"/>
      <c r="AEE137" s="293"/>
      <c r="AEF137" s="293"/>
      <c r="AEG137" s="293"/>
      <c r="AEH137" s="293"/>
      <c r="AEI137" s="293"/>
      <c r="AEJ137" s="293"/>
      <c r="AEK137" s="293"/>
      <c r="AEL137" s="293"/>
      <c r="AEM137" s="293"/>
      <c r="AEN137" s="293"/>
      <c r="AEO137" s="293"/>
      <c r="AEP137" s="293"/>
      <c r="AEQ137" s="293"/>
      <c r="AER137" s="293"/>
      <c r="AES137" s="293"/>
      <c r="AET137" s="293"/>
      <c r="AEU137" s="293"/>
      <c r="AEV137" s="293"/>
      <c r="AEW137" s="293"/>
      <c r="AEX137" s="293"/>
      <c r="AEY137" s="293"/>
      <c r="AEZ137" s="293"/>
      <c r="AFA137" s="293"/>
      <c r="AFB137" s="293"/>
      <c r="AFC137" s="293"/>
      <c r="AFD137" s="293"/>
      <c r="AFE137" s="293"/>
      <c r="AFF137" s="293"/>
      <c r="AFG137" s="293"/>
      <c r="AFH137" s="293"/>
      <c r="AFI137" s="293"/>
      <c r="AFJ137" s="293"/>
      <c r="AFK137" s="293"/>
      <c r="AFL137" s="293"/>
      <c r="AFM137" s="293"/>
      <c r="AFN137" s="293"/>
      <c r="AFO137" s="293"/>
      <c r="AFP137" s="293"/>
      <c r="AFQ137" s="293"/>
      <c r="AFR137" s="293"/>
      <c r="AFS137" s="293"/>
      <c r="AFT137" s="293"/>
      <c r="AFU137" s="293"/>
      <c r="AFV137" s="293"/>
      <c r="AFW137" s="293"/>
      <c r="AFX137" s="293"/>
      <c r="AFY137" s="293"/>
      <c r="AFZ137" s="293"/>
      <c r="AGA137" s="293"/>
      <c r="AGB137" s="293"/>
      <c r="AGC137" s="293"/>
      <c r="AGD137" s="293"/>
      <c r="AGE137" s="293"/>
      <c r="AGF137" s="293"/>
      <c r="AGG137" s="293"/>
      <c r="AGH137" s="293"/>
      <c r="AGI137" s="293"/>
      <c r="AGJ137" s="293"/>
      <c r="AGK137" s="293"/>
      <c r="AGL137" s="293"/>
      <c r="AGM137" s="293"/>
      <c r="AGN137" s="293"/>
      <c r="AGO137" s="293"/>
      <c r="AGP137" s="293"/>
      <c r="AGQ137" s="293"/>
      <c r="AGR137" s="293"/>
      <c r="AGS137" s="293"/>
      <c r="AGT137" s="293"/>
      <c r="AGU137" s="293"/>
      <c r="AGV137" s="293"/>
      <c r="AGW137" s="293"/>
      <c r="AGX137" s="293"/>
      <c r="AGY137" s="293"/>
      <c r="AGZ137" s="293"/>
      <c r="AHA137" s="293"/>
      <c r="AHB137" s="293"/>
      <c r="AHC137" s="293"/>
      <c r="AHD137" s="293"/>
      <c r="AHE137" s="293"/>
      <c r="AHF137" s="293"/>
      <c r="AHG137" s="293"/>
      <c r="AHH137" s="293"/>
      <c r="AHI137" s="293"/>
      <c r="AHJ137" s="293"/>
      <c r="AHK137" s="293"/>
      <c r="AHL137" s="293"/>
      <c r="AHM137" s="293"/>
      <c r="AHN137" s="293"/>
      <c r="AHO137" s="293"/>
      <c r="AHP137" s="293"/>
      <c r="AHQ137" s="293"/>
      <c r="AHR137" s="293"/>
      <c r="AHS137" s="293"/>
      <c r="AHT137" s="293"/>
      <c r="AHU137" s="293"/>
      <c r="AHV137" s="293"/>
      <c r="AHW137" s="293"/>
      <c r="AHX137" s="293"/>
      <c r="AHY137" s="293"/>
      <c r="AHZ137" s="293"/>
      <c r="AIA137" s="293"/>
      <c r="AIB137" s="293"/>
      <c r="AIC137" s="293"/>
      <c r="AID137" s="293"/>
      <c r="AIE137" s="293"/>
      <c r="AIF137" s="293"/>
      <c r="AIG137" s="293"/>
      <c r="AIH137" s="293"/>
      <c r="AII137" s="293"/>
      <c r="AIJ137" s="293"/>
      <c r="AIK137" s="293"/>
      <c r="AIL137" s="293"/>
      <c r="AIM137" s="293"/>
      <c r="AIN137" s="293"/>
      <c r="AIO137" s="293"/>
      <c r="AIP137" s="293"/>
      <c r="AIQ137" s="293"/>
      <c r="AIR137" s="293"/>
      <c r="AIS137" s="293"/>
      <c r="AIT137" s="293"/>
      <c r="AIU137" s="293"/>
      <c r="AIV137" s="293"/>
      <c r="AIW137" s="293"/>
      <c r="AIX137" s="293"/>
      <c r="AIY137" s="293"/>
      <c r="AIZ137" s="293"/>
    </row>
    <row r="138" spans="1:936" s="294" customFormat="1" ht="17.25" customHeight="1" x14ac:dyDescent="0.25">
      <c r="A138" s="200"/>
      <c r="B138" s="201"/>
      <c r="C138" s="212"/>
      <c r="D138" s="197" t="s">
        <v>3</v>
      </c>
      <c r="E138" s="216"/>
      <c r="F138" s="216"/>
      <c r="G138" s="216"/>
      <c r="H138" s="216"/>
      <c r="I138" s="216"/>
      <c r="J138" s="216"/>
      <c r="K138" s="216"/>
      <c r="L138" s="216"/>
      <c r="M138" s="80"/>
      <c r="N138" s="78">
        <f>N48+N59+N70+N99+N109+N134</f>
        <v>174882887740.10001</v>
      </c>
      <c r="O138" s="78">
        <f>O48+O59+O70+O99+O109+O134</f>
        <v>193465946039.51001</v>
      </c>
      <c r="P138" s="78">
        <f>P48+P59+P70+P99+P109+P134</f>
        <v>0</v>
      </c>
      <c r="Q138" s="78">
        <f>Q48+Q59+Q70+Q99+Q109+Q134</f>
        <v>89655422236.344711</v>
      </c>
      <c r="R138" s="78">
        <f>R48+R59+R70+R99+R109+R134</f>
        <v>43044489406.176231</v>
      </c>
      <c r="S138" s="78">
        <f>S48+S59+S70+S99+S109+S134</f>
        <v>103810854740.3653</v>
      </c>
      <c r="T138" s="116"/>
      <c r="U138" s="292"/>
      <c r="V138" s="293"/>
      <c r="W138" s="293"/>
      <c r="X138" s="293"/>
      <c r="Y138" s="293"/>
      <c r="Z138" s="293"/>
      <c r="AA138" s="293"/>
      <c r="AB138" s="293"/>
      <c r="AC138" s="293"/>
      <c r="AD138" s="293"/>
      <c r="AE138" s="293"/>
      <c r="AF138" s="293"/>
      <c r="AG138" s="293"/>
      <c r="AH138" s="293"/>
      <c r="AI138" s="293"/>
      <c r="AJ138" s="293"/>
      <c r="AK138" s="293"/>
      <c r="AL138" s="293"/>
      <c r="AM138" s="293"/>
      <c r="AN138" s="293"/>
      <c r="AO138" s="293"/>
      <c r="AP138" s="293"/>
      <c r="AQ138" s="293"/>
      <c r="AR138" s="293"/>
      <c r="AS138" s="293"/>
      <c r="AT138" s="293"/>
      <c r="AU138" s="293"/>
      <c r="AV138" s="293"/>
      <c r="AW138" s="293"/>
      <c r="AX138" s="293"/>
      <c r="AY138" s="293"/>
      <c r="AZ138" s="293"/>
      <c r="BA138" s="293"/>
      <c r="BB138" s="293"/>
      <c r="BC138" s="293"/>
      <c r="BD138" s="293"/>
      <c r="BE138" s="293"/>
      <c r="BF138" s="293"/>
      <c r="BG138" s="293"/>
      <c r="BH138" s="293"/>
      <c r="BI138" s="293"/>
      <c r="BJ138" s="293"/>
      <c r="BK138" s="293"/>
      <c r="BL138" s="293"/>
      <c r="BM138" s="293"/>
      <c r="BN138" s="293"/>
      <c r="BO138" s="293"/>
      <c r="BP138" s="293"/>
      <c r="BQ138" s="293"/>
      <c r="BR138" s="293"/>
      <c r="BS138" s="293"/>
      <c r="BT138" s="293"/>
      <c r="BU138" s="293"/>
      <c r="BV138" s="293"/>
      <c r="BW138" s="293"/>
      <c r="BX138" s="293"/>
      <c r="BY138" s="293"/>
      <c r="BZ138" s="293"/>
      <c r="CA138" s="293"/>
      <c r="CB138" s="293"/>
      <c r="CC138" s="293"/>
      <c r="CD138" s="293"/>
      <c r="CE138" s="293"/>
      <c r="CF138" s="293"/>
      <c r="CG138" s="293"/>
      <c r="CH138" s="293"/>
      <c r="CI138" s="293"/>
      <c r="CJ138" s="293"/>
      <c r="CK138" s="293"/>
      <c r="CL138" s="293"/>
      <c r="CM138" s="293"/>
      <c r="CN138" s="293"/>
      <c r="CO138" s="293"/>
      <c r="CP138" s="293"/>
      <c r="CQ138" s="293"/>
      <c r="CR138" s="293"/>
      <c r="CS138" s="293"/>
      <c r="CT138" s="293"/>
      <c r="CU138" s="293"/>
      <c r="CV138" s="293"/>
      <c r="CW138" s="293"/>
      <c r="CX138" s="293"/>
      <c r="CY138" s="293"/>
      <c r="CZ138" s="293"/>
      <c r="DA138" s="293"/>
      <c r="DB138" s="293"/>
      <c r="DC138" s="293"/>
      <c r="DD138" s="293"/>
      <c r="DE138" s="293"/>
      <c r="DF138" s="293"/>
      <c r="DG138" s="293"/>
      <c r="DH138" s="293"/>
      <c r="DI138" s="293"/>
      <c r="DJ138" s="293"/>
      <c r="DK138" s="293"/>
      <c r="DL138" s="293"/>
      <c r="DM138" s="293"/>
      <c r="DN138" s="293"/>
      <c r="DO138" s="293"/>
      <c r="DP138" s="293"/>
      <c r="DQ138" s="293"/>
      <c r="DR138" s="293"/>
      <c r="DS138" s="293"/>
      <c r="DT138" s="293"/>
      <c r="DU138" s="293"/>
      <c r="DV138" s="293"/>
      <c r="DW138" s="293"/>
      <c r="DX138" s="293"/>
      <c r="DY138" s="293"/>
      <c r="DZ138" s="293"/>
      <c r="EA138" s="293"/>
      <c r="EB138" s="293"/>
      <c r="EC138" s="293"/>
      <c r="ED138" s="293"/>
      <c r="EE138" s="293"/>
      <c r="EF138" s="293"/>
      <c r="EG138" s="293"/>
      <c r="EH138" s="293"/>
      <c r="EI138" s="293"/>
      <c r="EJ138" s="293"/>
      <c r="EK138" s="293"/>
      <c r="EL138" s="293"/>
      <c r="EM138" s="293"/>
      <c r="EN138" s="293"/>
      <c r="EO138" s="293"/>
      <c r="EP138" s="293"/>
      <c r="EQ138" s="293"/>
      <c r="ER138" s="293"/>
      <c r="ES138" s="293"/>
      <c r="ET138" s="293"/>
      <c r="EU138" s="293"/>
      <c r="EV138" s="293"/>
      <c r="EW138" s="293"/>
      <c r="EX138" s="293"/>
      <c r="EY138" s="293"/>
      <c r="EZ138" s="293"/>
      <c r="FA138" s="293"/>
      <c r="FB138" s="293"/>
      <c r="FC138" s="293"/>
      <c r="FD138" s="293"/>
      <c r="FE138" s="293"/>
      <c r="FF138" s="293"/>
      <c r="FG138" s="293"/>
      <c r="FH138" s="293"/>
      <c r="FI138" s="293"/>
      <c r="FJ138" s="293"/>
      <c r="FK138" s="293"/>
      <c r="FL138" s="293"/>
      <c r="FM138" s="293"/>
      <c r="FN138" s="293"/>
      <c r="FO138" s="293"/>
      <c r="FP138" s="293"/>
      <c r="FQ138" s="293"/>
      <c r="FR138" s="293"/>
      <c r="FS138" s="293"/>
      <c r="FT138" s="293"/>
      <c r="FU138" s="293"/>
      <c r="FV138" s="293"/>
      <c r="FW138" s="293"/>
      <c r="FX138" s="293"/>
      <c r="FY138" s="293"/>
      <c r="FZ138" s="293"/>
      <c r="GA138" s="293"/>
      <c r="GB138" s="293"/>
      <c r="GC138" s="293"/>
      <c r="GD138" s="293"/>
      <c r="GE138" s="293"/>
      <c r="GF138" s="293"/>
      <c r="GG138" s="293"/>
      <c r="GH138" s="293"/>
      <c r="GI138" s="293"/>
      <c r="GJ138" s="293"/>
      <c r="GK138" s="293"/>
      <c r="GL138" s="293"/>
      <c r="GM138" s="293"/>
      <c r="GN138" s="293"/>
      <c r="GO138" s="293"/>
      <c r="GP138" s="293"/>
      <c r="GQ138" s="293"/>
      <c r="GR138" s="293"/>
      <c r="GS138" s="293"/>
      <c r="GT138" s="293"/>
      <c r="GU138" s="293"/>
      <c r="GV138" s="293"/>
      <c r="GW138" s="293"/>
      <c r="GX138" s="293"/>
      <c r="GY138" s="293"/>
      <c r="GZ138" s="293"/>
      <c r="HA138" s="293"/>
      <c r="HB138" s="293"/>
      <c r="HC138" s="293"/>
      <c r="HD138" s="293"/>
      <c r="HE138" s="293"/>
      <c r="HF138" s="293"/>
      <c r="HG138" s="293"/>
      <c r="HH138" s="293"/>
      <c r="HI138" s="293"/>
      <c r="HJ138" s="293"/>
      <c r="HK138" s="293"/>
      <c r="HL138" s="293"/>
      <c r="HM138" s="293"/>
      <c r="HN138" s="293"/>
      <c r="HO138" s="293"/>
      <c r="HP138" s="293"/>
      <c r="HQ138" s="293"/>
      <c r="HR138" s="293"/>
      <c r="HS138" s="293"/>
      <c r="HT138" s="293"/>
      <c r="HU138" s="293"/>
      <c r="HV138" s="293"/>
      <c r="HW138" s="293"/>
      <c r="HX138" s="293"/>
      <c r="HY138" s="293"/>
      <c r="HZ138" s="293"/>
      <c r="IA138" s="293"/>
      <c r="IB138" s="293"/>
      <c r="IC138" s="293"/>
      <c r="ID138" s="293"/>
      <c r="IE138" s="293"/>
      <c r="IF138" s="293"/>
      <c r="IG138" s="293"/>
      <c r="IH138" s="293"/>
      <c r="II138" s="293"/>
      <c r="IJ138" s="293"/>
      <c r="IK138" s="293"/>
      <c r="IL138" s="293"/>
      <c r="IM138" s="293"/>
      <c r="IN138" s="293"/>
      <c r="IO138" s="293"/>
      <c r="IP138" s="293"/>
      <c r="IQ138" s="293"/>
      <c r="IR138" s="293"/>
      <c r="IS138" s="293"/>
      <c r="IT138" s="293"/>
      <c r="IU138" s="293"/>
      <c r="IV138" s="293"/>
      <c r="IW138" s="293"/>
      <c r="IX138" s="293"/>
      <c r="IY138" s="293"/>
      <c r="IZ138" s="293"/>
      <c r="JA138" s="293"/>
      <c r="JB138" s="293"/>
      <c r="JC138" s="293"/>
      <c r="JD138" s="293"/>
      <c r="JE138" s="293"/>
      <c r="JF138" s="293"/>
      <c r="JG138" s="293"/>
      <c r="JH138" s="293"/>
      <c r="JI138" s="293"/>
      <c r="JJ138" s="293"/>
      <c r="JK138" s="293"/>
      <c r="JL138" s="293"/>
      <c r="JM138" s="293"/>
      <c r="JN138" s="293"/>
      <c r="JO138" s="293"/>
      <c r="JP138" s="293"/>
      <c r="JQ138" s="293"/>
      <c r="JR138" s="293"/>
      <c r="JS138" s="293"/>
      <c r="JT138" s="293"/>
      <c r="JU138" s="293"/>
      <c r="JV138" s="293"/>
      <c r="JW138" s="293"/>
      <c r="JX138" s="293"/>
      <c r="JY138" s="293"/>
      <c r="JZ138" s="293"/>
      <c r="KA138" s="293"/>
      <c r="KB138" s="293"/>
      <c r="KC138" s="293"/>
      <c r="KD138" s="293"/>
      <c r="KE138" s="293"/>
      <c r="KF138" s="293"/>
      <c r="KG138" s="293"/>
      <c r="KH138" s="293"/>
      <c r="KI138" s="293"/>
      <c r="KJ138" s="293"/>
      <c r="KK138" s="293"/>
      <c r="KL138" s="293"/>
      <c r="KM138" s="293"/>
      <c r="KN138" s="293"/>
      <c r="KO138" s="293"/>
      <c r="KP138" s="293"/>
      <c r="KQ138" s="293"/>
      <c r="KR138" s="293"/>
      <c r="KS138" s="293"/>
      <c r="KT138" s="293"/>
      <c r="KU138" s="293"/>
      <c r="KV138" s="293"/>
      <c r="KW138" s="293"/>
      <c r="KX138" s="293"/>
      <c r="KY138" s="293"/>
      <c r="KZ138" s="293"/>
      <c r="LA138" s="293"/>
      <c r="LB138" s="293"/>
      <c r="LC138" s="293"/>
      <c r="LD138" s="293"/>
      <c r="LE138" s="293"/>
      <c r="LF138" s="293"/>
      <c r="LG138" s="293"/>
      <c r="LH138" s="293"/>
      <c r="LI138" s="293"/>
      <c r="LJ138" s="293"/>
      <c r="LK138" s="293"/>
      <c r="LL138" s="293"/>
      <c r="LM138" s="293"/>
      <c r="LN138" s="293"/>
      <c r="LO138" s="293"/>
      <c r="LP138" s="293"/>
      <c r="LQ138" s="293"/>
      <c r="LR138" s="293"/>
      <c r="LS138" s="293"/>
      <c r="LT138" s="293"/>
      <c r="LU138" s="293"/>
      <c r="LV138" s="293"/>
      <c r="LW138" s="293"/>
      <c r="LX138" s="293"/>
      <c r="LY138" s="293"/>
      <c r="LZ138" s="293"/>
      <c r="MA138" s="293"/>
      <c r="MB138" s="293"/>
      <c r="MC138" s="293"/>
      <c r="MD138" s="293"/>
      <c r="ME138" s="293"/>
      <c r="MF138" s="293"/>
      <c r="MG138" s="293"/>
      <c r="MH138" s="293"/>
      <c r="MI138" s="293"/>
      <c r="MJ138" s="293"/>
      <c r="MK138" s="293"/>
      <c r="ML138" s="293"/>
      <c r="MM138" s="293"/>
      <c r="MN138" s="293"/>
      <c r="MO138" s="293"/>
      <c r="MP138" s="293"/>
      <c r="MQ138" s="293"/>
      <c r="MR138" s="293"/>
      <c r="MS138" s="293"/>
      <c r="MT138" s="293"/>
      <c r="MU138" s="293"/>
      <c r="MV138" s="293"/>
      <c r="MW138" s="293"/>
      <c r="MX138" s="293"/>
      <c r="MY138" s="293"/>
      <c r="MZ138" s="293"/>
      <c r="NA138" s="293"/>
      <c r="NB138" s="293"/>
      <c r="NC138" s="293"/>
      <c r="ND138" s="293"/>
      <c r="NE138" s="293"/>
      <c r="NF138" s="293"/>
      <c r="NG138" s="293"/>
      <c r="NH138" s="293"/>
      <c r="NI138" s="293"/>
      <c r="NJ138" s="293"/>
      <c r="NK138" s="293"/>
      <c r="NL138" s="293"/>
      <c r="NM138" s="293"/>
      <c r="NN138" s="293"/>
      <c r="NO138" s="293"/>
      <c r="NP138" s="293"/>
      <c r="NQ138" s="293"/>
      <c r="NR138" s="293"/>
      <c r="NS138" s="293"/>
      <c r="NT138" s="293"/>
      <c r="NU138" s="293"/>
      <c r="NV138" s="293"/>
      <c r="NW138" s="293"/>
      <c r="NX138" s="293"/>
      <c r="NY138" s="293"/>
      <c r="NZ138" s="293"/>
      <c r="OA138" s="293"/>
      <c r="OB138" s="293"/>
      <c r="OC138" s="293"/>
      <c r="OD138" s="293"/>
      <c r="OE138" s="293"/>
      <c r="OF138" s="293"/>
      <c r="OG138" s="293"/>
      <c r="OH138" s="293"/>
      <c r="OI138" s="293"/>
      <c r="OJ138" s="293"/>
      <c r="OK138" s="293"/>
      <c r="OL138" s="293"/>
      <c r="OM138" s="293"/>
      <c r="ON138" s="293"/>
      <c r="OO138" s="293"/>
      <c r="OP138" s="293"/>
      <c r="OQ138" s="293"/>
      <c r="OR138" s="293"/>
      <c r="OS138" s="293"/>
      <c r="OT138" s="293"/>
      <c r="OU138" s="293"/>
      <c r="OV138" s="293"/>
      <c r="OW138" s="293"/>
      <c r="OX138" s="293"/>
      <c r="OY138" s="293"/>
      <c r="OZ138" s="293"/>
      <c r="PA138" s="293"/>
      <c r="PB138" s="293"/>
      <c r="PC138" s="293"/>
      <c r="PD138" s="293"/>
      <c r="PE138" s="293"/>
      <c r="PF138" s="293"/>
      <c r="PG138" s="293"/>
      <c r="PH138" s="293"/>
      <c r="PI138" s="293"/>
      <c r="PJ138" s="293"/>
      <c r="PK138" s="293"/>
      <c r="PL138" s="293"/>
      <c r="PM138" s="293"/>
      <c r="PN138" s="293"/>
      <c r="PO138" s="293"/>
      <c r="PP138" s="293"/>
      <c r="PQ138" s="293"/>
      <c r="PR138" s="293"/>
      <c r="PS138" s="293"/>
      <c r="PT138" s="293"/>
      <c r="PU138" s="293"/>
      <c r="PV138" s="293"/>
      <c r="PW138" s="293"/>
      <c r="PX138" s="293"/>
      <c r="PY138" s="293"/>
      <c r="PZ138" s="293"/>
      <c r="QA138" s="293"/>
      <c r="QB138" s="293"/>
      <c r="QC138" s="293"/>
      <c r="QD138" s="293"/>
      <c r="QE138" s="293"/>
      <c r="QF138" s="293"/>
      <c r="QG138" s="293"/>
      <c r="QH138" s="293"/>
      <c r="QI138" s="293"/>
      <c r="QJ138" s="293"/>
      <c r="QK138" s="293"/>
      <c r="QL138" s="293"/>
      <c r="QM138" s="293"/>
      <c r="QN138" s="293"/>
      <c r="QO138" s="293"/>
      <c r="QP138" s="293"/>
      <c r="QQ138" s="293"/>
      <c r="QR138" s="293"/>
      <c r="QS138" s="293"/>
      <c r="QT138" s="293"/>
      <c r="QU138" s="293"/>
      <c r="QV138" s="293"/>
      <c r="QW138" s="293"/>
      <c r="QX138" s="293"/>
      <c r="QY138" s="293"/>
      <c r="QZ138" s="293"/>
      <c r="RA138" s="293"/>
      <c r="RB138" s="293"/>
      <c r="RC138" s="293"/>
      <c r="RD138" s="293"/>
      <c r="RE138" s="293"/>
      <c r="RF138" s="293"/>
      <c r="RG138" s="293"/>
      <c r="RH138" s="293"/>
      <c r="RI138" s="293"/>
      <c r="RJ138" s="293"/>
      <c r="RK138" s="293"/>
      <c r="RL138" s="293"/>
      <c r="RM138" s="293"/>
      <c r="RN138" s="293"/>
      <c r="RO138" s="293"/>
      <c r="RP138" s="293"/>
      <c r="RQ138" s="293"/>
      <c r="RR138" s="293"/>
      <c r="RS138" s="293"/>
      <c r="RT138" s="293"/>
      <c r="RU138" s="293"/>
      <c r="RV138" s="293"/>
      <c r="RW138" s="293"/>
      <c r="RX138" s="293"/>
      <c r="RY138" s="293"/>
      <c r="RZ138" s="293"/>
      <c r="SA138" s="293"/>
      <c r="SB138" s="293"/>
      <c r="SC138" s="293"/>
      <c r="SD138" s="293"/>
      <c r="SE138" s="293"/>
      <c r="SF138" s="293"/>
      <c r="SG138" s="293"/>
      <c r="SH138" s="293"/>
      <c r="SI138" s="293"/>
      <c r="SJ138" s="293"/>
      <c r="SK138" s="293"/>
      <c r="SL138" s="293"/>
      <c r="SM138" s="293"/>
      <c r="SN138" s="293"/>
      <c r="SO138" s="293"/>
      <c r="SP138" s="293"/>
      <c r="SQ138" s="293"/>
      <c r="SR138" s="293"/>
      <c r="SS138" s="293"/>
      <c r="ST138" s="293"/>
      <c r="SU138" s="293"/>
      <c r="SV138" s="293"/>
      <c r="SW138" s="293"/>
      <c r="SX138" s="293"/>
      <c r="SY138" s="293"/>
      <c r="SZ138" s="293"/>
      <c r="TA138" s="293"/>
      <c r="TB138" s="293"/>
      <c r="TC138" s="293"/>
      <c r="TD138" s="293"/>
      <c r="TE138" s="293"/>
      <c r="TF138" s="293"/>
      <c r="TG138" s="293"/>
      <c r="TH138" s="293"/>
      <c r="TI138" s="293"/>
      <c r="TJ138" s="293"/>
      <c r="TK138" s="293"/>
      <c r="TL138" s="293"/>
      <c r="TM138" s="293"/>
      <c r="TN138" s="293"/>
      <c r="TO138" s="293"/>
      <c r="TP138" s="293"/>
      <c r="TQ138" s="293"/>
      <c r="TR138" s="293"/>
      <c r="TS138" s="293"/>
      <c r="TT138" s="293"/>
      <c r="TU138" s="293"/>
      <c r="TV138" s="293"/>
      <c r="TW138" s="293"/>
      <c r="TX138" s="293"/>
      <c r="TY138" s="293"/>
      <c r="TZ138" s="293"/>
      <c r="UA138" s="293"/>
      <c r="UB138" s="293"/>
      <c r="UC138" s="293"/>
      <c r="UD138" s="293"/>
      <c r="UE138" s="293"/>
      <c r="UF138" s="293"/>
      <c r="UG138" s="293"/>
      <c r="UH138" s="293"/>
      <c r="UI138" s="293"/>
      <c r="UJ138" s="293"/>
      <c r="UK138" s="293"/>
      <c r="UL138" s="293"/>
      <c r="UM138" s="293"/>
      <c r="UN138" s="293"/>
      <c r="UO138" s="293"/>
      <c r="UP138" s="293"/>
      <c r="UQ138" s="293"/>
      <c r="UR138" s="293"/>
      <c r="US138" s="293"/>
      <c r="UT138" s="293"/>
      <c r="UU138" s="293"/>
      <c r="UV138" s="293"/>
      <c r="UW138" s="293"/>
      <c r="UX138" s="293"/>
      <c r="UY138" s="293"/>
      <c r="UZ138" s="293"/>
      <c r="VA138" s="293"/>
      <c r="VB138" s="293"/>
      <c r="VC138" s="293"/>
      <c r="VD138" s="293"/>
      <c r="VE138" s="293"/>
      <c r="VF138" s="293"/>
      <c r="VG138" s="293"/>
      <c r="VH138" s="293"/>
      <c r="VI138" s="293"/>
      <c r="VJ138" s="293"/>
      <c r="VK138" s="293"/>
      <c r="VL138" s="293"/>
      <c r="VM138" s="293"/>
      <c r="VN138" s="293"/>
      <c r="VO138" s="293"/>
      <c r="VP138" s="293"/>
      <c r="VQ138" s="293"/>
      <c r="VR138" s="293"/>
      <c r="VS138" s="293"/>
      <c r="VT138" s="293"/>
      <c r="VU138" s="293"/>
      <c r="VV138" s="293"/>
      <c r="VW138" s="293"/>
      <c r="VX138" s="293"/>
      <c r="VY138" s="293"/>
      <c r="VZ138" s="293"/>
      <c r="WA138" s="293"/>
      <c r="WB138" s="293"/>
      <c r="WC138" s="293"/>
      <c r="WD138" s="293"/>
      <c r="WE138" s="293"/>
      <c r="WF138" s="293"/>
      <c r="WG138" s="293"/>
      <c r="WH138" s="293"/>
      <c r="WI138" s="293"/>
      <c r="WJ138" s="293"/>
      <c r="WK138" s="293"/>
      <c r="WL138" s="293"/>
      <c r="WM138" s="293"/>
      <c r="WN138" s="293"/>
      <c r="WO138" s="293"/>
      <c r="WP138" s="293"/>
      <c r="WQ138" s="293"/>
      <c r="WR138" s="293"/>
      <c r="WS138" s="293"/>
      <c r="WT138" s="293"/>
      <c r="WU138" s="293"/>
      <c r="WV138" s="293"/>
      <c r="WW138" s="293"/>
      <c r="WX138" s="293"/>
      <c r="WY138" s="293"/>
      <c r="WZ138" s="293"/>
      <c r="XA138" s="293"/>
      <c r="XB138" s="293"/>
      <c r="XC138" s="293"/>
      <c r="XD138" s="293"/>
      <c r="XE138" s="293"/>
      <c r="XF138" s="293"/>
      <c r="XG138" s="293"/>
      <c r="XH138" s="293"/>
      <c r="XI138" s="293"/>
      <c r="XJ138" s="293"/>
      <c r="XK138" s="293"/>
      <c r="XL138" s="293"/>
      <c r="XM138" s="293"/>
      <c r="XN138" s="293"/>
      <c r="XO138" s="293"/>
      <c r="XP138" s="293"/>
      <c r="XQ138" s="293"/>
      <c r="XR138" s="293"/>
      <c r="XS138" s="293"/>
      <c r="XT138" s="293"/>
      <c r="XU138" s="293"/>
      <c r="XV138" s="293"/>
      <c r="XW138" s="293"/>
      <c r="XX138" s="293"/>
      <c r="XY138" s="293"/>
      <c r="XZ138" s="293"/>
      <c r="YA138" s="293"/>
      <c r="YB138" s="293"/>
      <c r="YC138" s="293"/>
      <c r="YD138" s="293"/>
      <c r="YE138" s="293"/>
      <c r="YF138" s="293"/>
      <c r="YG138" s="293"/>
      <c r="YH138" s="293"/>
      <c r="YI138" s="293"/>
      <c r="YJ138" s="293"/>
      <c r="YK138" s="293"/>
      <c r="YL138" s="293"/>
      <c r="YM138" s="293"/>
      <c r="YN138" s="293"/>
      <c r="YO138" s="293"/>
      <c r="YP138" s="293"/>
      <c r="YQ138" s="293"/>
      <c r="YR138" s="293"/>
      <c r="YS138" s="293"/>
      <c r="YT138" s="293"/>
      <c r="YU138" s="293"/>
      <c r="YV138" s="293"/>
      <c r="YW138" s="293"/>
      <c r="YX138" s="293"/>
      <c r="YY138" s="293"/>
      <c r="YZ138" s="293"/>
      <c r="ZA138" s="293"/>
      <c r="ZB138" s="293"/>
      <c r="ZC138" s="293"/>
      <c r="ZD138" s="293"/>
      <c r="ZE138" s="293"/>
      <c r="ZF138" s="293"/>
      <c r="ZG138" s="293"/>
      <c r="ZH138" s="293"/>
      <c r="ZI138" s="293"/>
      <c r="ZJ138" s="293"/>
      <c r="ZK138" s="293"/>
      <c r="ZL138" s="293"/>
      <c r="ZM138" s="293"/>
      <c r="ZN138" s="293"/>
      <c r="ZO138" s="293"/>
      <c r="ZP138" s="293"/>
      <c r="ZQ138" s="293"/>
      <c r="ZR138" s="293"/>
      <c r="ZS138" s="293"/>
      <c r="ZT138" s="293"/>
      <c r="ZU138" s="293"/>
      <c r="ZV138" s="293"/>
      <c r="ZW138" s="293"/>
      <c r="ZX138" s="293"/>
      <c r="ZY138" s="293"/>
      <c r="ZZ138" s="293"/>
      <c r="AAA138" s="293"/>
      <c r="AAB138" s="293"/>
      <c r="AAC138" s="293"/>
      <c r="AAD138" s="293"/>
      <c r="AAE138" s="293"/>
      <c r="AAF138" s="293"/>
      <c r="AAG138" s="293"/>
      <c r="AAH138" s="293"/>
      <c r="AAI138" s="293"/>
      <c r="AAJ138" s="293"/>
      <c r="AAK138" s="293"/>
      <c r="AAL138" s="293"/>
      <c r="AAM138" s="293"/>
      <c r="AAN138" s="293"/>
      <c r="AAO138" s="293"/>
      <c r="AAP138" s="293"/>
      <c r="AAQ138" s="293"/>
      <c r="AAR138" s="293"/>
      <c r="AAS138" s="293"/>
      <c r="AAT138" s="293"/>
      <c r="AAU138" s="293"/>
      <c r="AAV138" s="293"/>
      <c r="AAW138" s="293"/>
      <c r="AAX138" s="293"/>
      <c r="AAY138" s="293"/>
      <c r="AAZ138" s="293"/>
      <c r="ABA138" s="293"/>
      <c r="ABB138" s="293"/>
      <c r="ABC138" s="293"/>
      <c r="ABD138" s="293"/>
      <c r="ABE138" s="293"/>
      <c r="ABF138" s="293"/>
      <c r="ABG138" s="293"/>
      <c r="ABH138" s="293"/>
      <c r="ABI138" s="293"/>
      <c r="ABJ138" s="293"/>
      <c r="ABK138" s="293"/>
      <c r="ABL138" s="293"/>
      <c r="ABM138" s="293"/>
      <c r="ABN138" s="293"/>
      <c r="ABO138" s="293"/>
      <c r="ABP138" s="293"/>
      <c r="ABQ138" s="293"/>
      <c r="ABR138" s="293"/>
      <c r="ABS138" s="293"/>
      <c r="ABT138" s="293"/>
      <c r="ABU138" s="293"/>
      <c r="ABV138" s="293"/>
      <c r="ABW138" s="293"/>
      <c r="ABX138" s="293"/>
      <c r="ABY138" s="293"/>
      <c r="ABZ138" s="293"/>
      <c r="ACA138" s="293"/>
      <c r="ACB138" s="293"/>
      <c r="ACC138" s="293"/>
      <c r="ACD138" s="293"/>
      <c r="ACE138" s="293"/>
      <c r="ACF138" s="293"/>
      <c r="ACG138" s="293"/>
      <c r="ACH138" s="293"/>
      <c r="ACI138" s="293"/>
      <c r="ACJ138" s="293"/>
      <c r="ACK138" s="293"/>
      <c r="ACL138" s="293"/>
      <c r="ACM138" s="293"/>
      <c r="ACN138" s="293"/>
      <c r="ACO138" s="293"/>
      <c r="ACP138" s="293"/>
      <c r="ACQ138" s="293"/>
      <c r="ACR138" s="293"/>
      <c r="ACS138" s="293"/>
      <c r="ACT138" s="293"/>
      <c r="ACU138" s="293"/>
      <c r="ACV138" s="293"/>
      <c r="ACW138" s="293"/>
      <c r="ACX138" s="293"/>
      <c r="ACY138" s="293"/>
      <c r="ACZ138" s="293"/>
      <c r="ADA138" s="293"/>
      <c r="ADB138" s="293"/>
      <c r="ADC138" s="293"/>
      <c r="ADD138" s="293"/>
      <c r="ADE138" s="293"/>
      <c r="ADF138" s="293"/>
      <c r="ADG138" s="293"/>
      <c r="ADH138" s="293"/>
      <c r="ADI138" s="293"/>
      <c r="ADJ138" s="293"/>
      <c r="ADK138" s="293"/>
      <c r="ADL138" s="293"/>
      <c r="ADM138" s="293"/>
      <c r="ADN138" s="293"/>
      <c r="ADO138" s="293"/>
      <c r="ADP138" s="293"/>
      <c r="ADQ138" s="293"/>
      <c r="ADR138" s="293"/>
      <c r="ADS138" s="293"/>
      <c r="ADT138" s="293"/>
      <c r="ADU138" s="293"/>
      <c r="ADV138" s="293"/>
      <c r="ADW138" s="293"/>
      <c r="ADX138" s="293"/>
      <c r="ADY138" s="293"/>
      <c r="ADZ138" s="293"/>
      <c r="AEA138" s="293"/>
      <c r="AEB138" s="293"/>
      <c r="AEC138" s="293"/>
      <c r="AED138" s="293"/>
      <c r="AEE138" s="293"/>
      <c r="AEF138" s="293"/>
      <c r="AEG138" s="293"/>
      <c r="AEH138" s="293"/>
      <c r="AEI138" s="293"/>
      <c r="AEJ138" s="293"/>
      <c r="AEK138" s="293"/>
      <c r="AEL138" s="293"/>
      <c r="AEM138" s="293"/>
      <c r="AEN138" s="293"/>
      <c r="AEO138" s="293"/>
      <c r="AEP138" s="293"/>
      <c r="AEQ138" s="293"/>
      <c r="AER138" s="293"/>
      <c r="AES138" s="293"/>
      <c r="AET138" s="293"/>
      <c r="AEU138" s="293"/>
      <c r="AEV138" s="293"/>
      <c r="AEW138" s="293"/>
      <c r="AEX138" s="293"/>
      <c r="AEY138" s="293"/>
      <c r="AEZ138" s="293"/>
      <c r="AFA138" s="293"/>
      <c r="AFB138" s="293"/>
      <c r="AFC138" s="293"/>
      <c r="AFD138" s="293"/>
      <c r="AFE138" s="293"/>
      <c r="AFF138" s="293"/>
      <c r="AFG138" s="293"/>
      <c r="AFH138" s="293"/>
      <c r="AFI138" s="293"/>
      <c r="AFJ138" s="293"/>
      <c r="AFK138" s="293"/>
      <c r="AFL138" s="293"/>
      <c r="AFM138" s="293"/>
      <c r="AFN138" s="293"/>
      <c r="AFO138" s="293"/>
      <c r="AFP138" s="293"/>
      <c r="AFQ138" s="293"/>
      <c r="AFR138" s="293"/>
      <c r="AFS138" s="293"/>
      <c r="AFT138" s="293"/>
      <c r="AFU138" s="293"/>
      <c r="AFV138" s="293"/>
      <c r="AFW138" s="293"/>
      <c r="AFX138" s="293"/>
      <c r="AFY138" s="293"/>
      <c r="AFZ138" s="293"/>
      <c r="AGA138" s="293"/>
      <c r="AGB138" s="293"/>
      <c r="AGC138" s="293"/>
      <c r="AGD138" s="293"/>
      <c r="AGE138" s="293"/>
      <c r="AGF138" s="293"/>
      <c r="AGG138" s="293"/>
      <c r="AGH138" s="293"/>
      <c r="AGI138" s="293"/>
      <c r="AGJ138" s="293"/>
      <c r="AGK138" s="293"/>
      <c r="AGL138" s="293"/>
      <c r="AGM138" s="293"/>
      <c r="AGN138" s="293"/>
      <c r="AGO138" s="293"/>
      <c r="AGP138" s="293"/>
      <c r="AGQ138" s="293"/>
      <c r="AGR138" s="293"/>
      <c r="AGS138" s="293"/>
      <c r="AGT138" s="293"/>
      <c r="AGU138" s="293"/>
      <c r="AGV138" s="293"/>
      <c r="AGW138" s="293"/>
      <c r="AGX138" s="293"/>
      <c r="AGY138" s="293"/>
      <c r="AGZ138" s="293"/>
      <c r="AHA138" s="293"/>
      <c r="AHB138" s="293"/>
      <c r="AHC138" s="293"/>
      <c r="AHD138" s="293"/>
      <c r="AHE138" s="293"/>
      <c r="AHF138" s="293"/>
      <c r="AHG138" s="293"/>
      <c r="AHH138" s="293"/>
      <c r="AHI138" s="293"/>
      <c r="AHJ138" s="293"/>
      <c r="AHK138" s="293"/>
      <c r="AHL138" s="293"/>
      <c r="AHM138" s="293"/>
      <c r="AHN138" s="293"/>
      <c r="AHO138" s="293"/>
      <c r="AHP138" s="293"/>
      <c r="AHQ138" s="293"/>
      <c r="AHR138" s="293"/>
      <c r="AHS138" s="293"/>
      <c r="AHT138" s="293"/>
      <c r="AHU138" s="293"/>
      <c r="AHV138" s="293"/>
      <c r="AHW138" s="293"/>
      <c r="AHX138" s="293"/>
      <c r="AHY138" s="293"/>
      <c r="AHZ138" s="293"/>
      <c r="AIA138" s="293"/>
      <c r="AIB138" s="293"/>
      <c r="AIC138" s="293"/>
      <c r="AID138" s="293"/>
      <c r="AIE138" s="293"/>
      <c r="AIF138" s="293"/>
      <c r="AIG138" s="293"/>
      <c r="AIH138" s="293"/>
      <c r="AII138" s="293"/>
      <c r="AIJ138" s="293"/>
      <c r="AIK138" s="293"/>
      <c r="AIL138" s="293"/>
      <c r="AIM138" s="293"/>
      <c r="AIN138" s="293"/>
      <c r="AIO138" s="293"/>
      <c r="AIP138" s="293"/>
      <c r="AIQ138" s="293"/>
      <c r="AIR138" s="293"/>
      <c r="AIS138" s="293"/>
      <c r="AIT138" s="293"/>
      <c r="AIU138" s="293"/>
      <c r="AIV138" s="293"/>
      <c r="AIW138" s="293"/>
      <c r="AIX138" s="293"/>
      <c r="AIY138" s="293"/>
      <c r="AIZ138" s="293"/>
    </row>
    <row r="139" spans="1:936" s="294" customFormat="1" ht="15" customHeight="1" x14ac:dyDescent="0.25">
      <c r="A139" s="200"/>
      <c r="B139" s="201"/>
      <c r="C139" s="212"/>
      <c r="D139" s="197" t="s">
        <v>57</v>
      </c>
      <c r="E139" s="216"/>
      <c r="F139" s="216"/>
      <c r="G139" s="216"/>
      <c r="H139" s="216"/>
      <c r="I139" s="216"/>
      <c r="J139" s="216"/>
      <c r="K139" s="216"/>
      <c r="L139" s="216"/>
      <c r="M139" s="60"/>
      <c r="N139" s="78">
        <f>N49+N60+N71+N100+N110+N135</f>
        <v>481140620.32000005</v>
      </c>
      <c r="O139" s="78">
        <f>O49+O60+O71+O100+O110+O135</f>
        <v>356547907.68000001</v>
      </c>
      <c r="P139" s="78">
        <f>P49+P60+P71+P100+P110+P135</f>
        <v>0</v>
      </c>
      <c r="Q139" s="78">
        <f>Q49+Q60+Q71+Q100+Q110+Q135</f>
        <v>94326086.485418573</v>
      </c>
      <c r="R139" s="78">
        <f>R49+R60+R71+R100+R110+R135</f>
        <v>51673444.599328481</v>
      </c>
      <c r="S139" s="78">
        <f>S49+S60+S71+S100+S110+S135</f>
        <v>262672209.07458144</v>
      </c>
      <c r="T139" s="116"/>
      <c r="U139" s="292"/>
      <c r="V139" s="293"/>
      <c r="W139" s="293"/>
      <c r="X139" s="293"/>
      <c r="Y139" s="293"/>
      <c r="Z139" s="293"/>
      <c r="AA139" s="293"/>
      <c r="AB139" s="293"/>
      <c r="AC139" s="293"/>
      <c r="AD139" s="293"/>
      <c r="AE139" s="293"/>
      <c r="AF139" s="293"/>
      <c r="AG139" s="293"/>
      <c r="AH139" s="293"/>
      <c r="AI139" s="293"/>
      <c r="AJ139" s="293"/>
      <c r="AK139" s="293"/>
      <c r="AL139" s="293"/>
      <c r="AM139" s="293"/>
      <c r="AN139" s="293"/>
      <c r="AO139" s="293"/>
      <c r="AP139" s="293"/>
      <c r="AQ139" s="293"/>
      <c r="AR139" s="293"/>
      <c r="AS139" s="293"/>
      <c r="AT139" s="293"/>
      <c r="AU139" s="293"/>
      <c r="AV139" s="293"/>
      <c r="AW139" s="293"/>
      <c r="AX139" s="293"/>
      <c r="AY139" s="293"/>
      <c r="AZ139" s="293"/>
      <c r="BA139" s="293"/>
      <c r="BB139" s="293"/>
      <c r="BC139" s="293"/>
      <c r="BD139" s="293"/>
      <c r="BE139" s="293"/>
      <c r="BF139" s="293"/>
      <c r="BG139" s="293"/>
      <c r="BH139" s="293"/>
      <c r="BI139" s="293"/>
      <c r="BJ139" s="293"/>
      <c r="BK139" s="293"/>
      <c r="BL139" s="293"/>
      <c r="BM139" s="293"/>
      <c r="BN139" s="293"/>
      <c r="BO139" s="293"/>
      <c r="BP139" s="293"/>
      <c r="BQ139" s="293"/>
      <c r="BR139" s="293"/>
      <c r="BS139" s="293"/>
      <c r="BT139" s="293"/>
      <c r="BU139" s="293"/>
      <c r="BV139" s="293"/>
      <c r="BW139" s="293"/>
      <c r="BX139" s="293"/>
      <c r="BY139" s="293"/>
      <c r="BZ139" s="293"/>
      <c r="CA139" s="293"/>
      <c r="CB139" s="293"/>
      <c r="CC139" s="293"/>
      <c r="CD139" s="293"/>
      <c r="CE139" s="293"/>
      <c r="CF139" s="293"/>
      <c r="CG139" s="293"/>
      <c r="CH139" s="293"/>
      <c r="CI139" s="293"/>
      <c r="CJ139" s="293"/>
      <c r="CK139" s="293"/>
      <c r="CL139" s="293"/>
      <c r="CM139" s="293"/>
      <c r="CN139" s="293"/>
      <c r="CO139" s="293"/>
      <c r="CP139" s="293"/>
      <c r="CQ139" s="293"/>
      <c r="CR139" s="293"/>
      <c r="CS139" s="293"/>
      <c r="CT139" s="293"/>
      <c r="CU139" s="293"/>
      <c r="CV139" s="293"/>
      <c r="CW139" s="293"/>
      <c r="CX139" s="293"/>
      <c r="CY139" s="293"/>
      <c r="CZ139" s="293"/>
      <c r="DA139" s="293"/>
      <c r="DB139" s="293"/>
      <c r="DC139" s="293"/>
      <c r="DD139" s="293"/>
      <c r="DE139" s="293"/>
      <c r="DF139" s="293"/>
      <c r="DG139" s="293"/>
      <c r="DH139" s="293"/>
      <c r="DI139" s="293"/>
      <c r="DJ139" s="293"/>
      <c r="DK139" s="293"/>
      <c r="DL139" s="293"/>
      <c r="DM139" s="293"/>
      <c r="DN139" s="293"/>
      <c r="DO139" s="293"/>
      <c r="DP139" s="293"/>
      <c r="DQ139" s="293"/>
      <c r="DR139" s="293"/>
      <c r="DS139" s="293"/>
      <c r="DT139" s="293"/>
      <c r="DU139" s="293"/>
      <c r="DV139" s="293"/>
      <c r="DW139" s="293"/>
      <c r="DX139" s="293"/>
      <c r="DY139" s="293"/>
      <c r="DZ139" s="293"/>
      <c r="EA139" s="293"/>
      <c r="EB139" s="293"/>
      <c r="EC139" s="293"/>
      <c r="ED139" s="293"/>
      <c r="EE139" s="293"/>
      <c r="EF139" s="293"/>
      <c r="EG139" s="293"/>
      <c r="EH139" s="293"/>
      <c r="EI139" s="293"/>
      <c r="EJ139" s="293"/>
      <c r="EK139" s="293"/>
      <c r="EL139" s="293"/>
      <c r="EM139" s="293"/>
      <c r="EN139" s="293"/>
      <c r="EO139" s="293"/>
      <c r="EP139" s="293"/>
      <c r="EQ139" s="293"/>
      <c r="ER139" s="293"/>
      <c r="ES139" s="293"/>
      <c r="ET139" s="293"/>
      <c r="EU139" s="293"/>
      <c r="EV139" s="293"/>
      <c r="EW139" s="293"/>
      <c r="EX139" s="293"/>
      <c r="EY139" s="293"/>
      <c r="EZ139" s="293"/>
      <c r="FA139" s="293"/>
      <c r="FB139" s="293"/>
      <c r="FC139" s="293"/>
      <c r="FD139" s="293"/>
      <c r="FE139" s="293"/>
      <c r="FF139" s="293"/>
      <c r="FG139" s="293"/>
      <c r="FH139" s="293"/>
      <c r="FI139" s="293"/>
      <c r="FJ139" s="293"/>
      <c r="FK139" s="293"/>
      <c r="FL139" s="293"/>
      <c r="FM139" s="293"/>
      <c r="FN139" s="293"/>
      <c r="FO139" s="293"/>
      <c r="FP139" s="293"/>
      <c r="FQ139" s="293"/>
      <c r="FR139" s="293"/>
      <c r="FS139" s="293"/>
      <c r="FT139" s="293"/>
      <c r="FU139" s="293"/>
      <c r="FV139" s="293"/>
      <c r="FW139" s="293"/>
      <c r="FX139" s="293"/>
      <c r="FY139" s="293"/>
      <c r="FZ139" s="293"/>
      <c r="GA139" s="293"/>
      <c r="GB139" s="293"/>
      <c r="GC139" s="293"/>
      <c r="GD139" s="293"/>
      <c r="GE139" s="293"/>
      <c r="GF139" s="293"/>
      <c r="GG139" s="293"/>
      <c r="GH139" s="293"/>
      <c r="GI139" s="293"/>
      <c r="GJ139" s="293"/>
      <c r="GK139" s="293"/>
      <c r="GL139" s="293"/>
      <c r="GM139" s="293"/>
      <c r="GN139" s="293"/>
      <c r="GO139" s="293"/>
      <c r="GP139" s="293"/>
      <c r="GQ139" s="293"/>
      <c r="GR139" s="293"/>
      <c r="GS139" s="293"/>
      <c r="GT139" s="293"/>
      <c r="GU139" s="293"/>
      <c r="GV139" s="293"/>
      <c r="GW139" s="293"/>
      <c r="GX139" s="293"/>
      <c r="GY139" s="293"/>
      <c r="GZ139" s="293"/>
      <c r="HA139" s="293"/>
      <c r="HB139" s="293"/>
      <c r="HC139" s="293"/>
      <c r="HD139" s="293"/>
      <c r="HE139" s="293"/>
      <c r="HF139" s="293"/>
      <c r="HG139" s="293"/>
      <c r="HH139" s="293"/>
      <c r="HI139" s="293"/>
      <c r="HJ139" s="293"/>
      <c r="HK139" s="293"/>
      <c r="HL139" s="293"/>
      <c r="HM139" s="293"/>
      <c r="HN139" s="293"/>
      <c r="HO139" s="293"/>
      <c r="HP139" s="293"/>
      <c r="HQ139" s="293"/>
      <c r="HR139" s="293"/>
      <c r="HS139" s="293"/>
      <c r="HT139" s="293"/>
      <c r="HU139" s="293"/>
      <c r="HV139" s="293"/>
      <c r="HW139" s="293"/>
      <c r="HX139" s="293"/>
      <c r="HY139" s="293"/>
      <c r="HZ139" s="293"/>
      <c r="IA139" s="293"/>
      <c r="IB139" s="293"/>
      <c r="IC139" s="293"/>
      <c r="ID139" s="293"/>
      <c r="IE139" s="293"/>
      <c r="IF139" s="293"/>
      <c r="IG139" s="293"/>
      <c r="IH139" s="293"/>
      <c r="II139" s="293"/>
      <c r="IJ139" s="293"/>
      <c r="IK139" s="293"/>
      <c r="IL139" s="293"/>
      <c r="IM139" s="293"/>
      <c r="IN139" s="293"/>
      <c r="IO139" s="293"/>
      <c r="IP139" s="293"/>
      <c r="IQ139" s="293"/>
      <c r="IR139" s="293"/>
      <c r="IS139" s="293"/>
      <c r="IT139" s="293"/>
      <c r="IU139" s="293"/>
      <c r="IV139" s="293"/>
      <c r="IW139" s="293"/>
      <c r="IX139" s="293"/>
      <c r="IY139" s="293"/>
      <c r="IZ139" s="293"/>
      <c r="JA139" s="293"/>
      <c r="JB139" s="293"/>
      <c r="JC139" s="293"/>
      <c r="JD139" s="293"/>
      <c r="JE139" s="293"/>
      <c r="JF139" s="293"/>
      <c r="JG139" s="293"/>
      <c r="JH139" s="293"/>
      <c r="JI139" s="293"/>
      <c r="JJ139" s="293"/>
      <c r="JK139" s="293"/>
      <c r="JL139" s="293"/>
      <c r="JM139" s="293"/>
      <c r="JN139" s="293"/>
      <c r="JO139" s="293"/>
      <c r="JP139" s="293"/>
      <c r="JQ139" s="293"/>
      <c r="JR139" s="293"/>
      <c r="JS139" s="293"/>
      <c r="JT139" s="293"/>
      <c r="JU139" s="293"/>
      <c r="JV139" s="293"/>
      <c r="JW139" s="293"/>
      <c r="JX139" s="293"/>
      <c r="JY139" s="293"/>
      <c r="JZ139" s="293"/>
      <c r="KA139" s="293"/>
      <c r="KB139" s="293"/>
      <c r="KC139" s="293"/>
      <c r="KD139" s="293"/>
      <c r="KE139" s="293"/>
      <c r="KF139" s="293"/>
      <c r="KG139" s="293"/>
      <c r="KH139" s="293"/>
      <c r="KI139" s="293"/>
      <c r="KJ139" s="293"/>
      <c r="KK139" s="293"/>
      <c r="KL139" s="293"/>
      <c r="KM139" s="293"/>
      <c r="KN139" s="293"/>
      <c r="KO139" s="293"/>
      <c r="KP139" s="293"/>
      <c r="KQ139" s="293"/>
      <c r="KR139" s="293"/>
      <c r="KS139" s="293"/>
      <c r="KT139" s="293"/>
      <c r="KU139" s="293"/>
      <c r="KV139" s="293"/>
      <c r="KW139" s="293"/>
      <c r="KX139" s="293"/>
      <c r="KY139" s="293"/>
      <c r="KZ139" s="293"/>
      <c r="LA139" s="293"/>
      <c r="LB139" s="293"/>
      <c r="LC139" s="293"/>
      <c r="LD139" s="293"/>
      <c r="LE139" s="293"/>
      <c r="LF139" s="293"/>
      <c r="LG139" s="293"/>
      <c r="LH139" s="293"/>
      <c r="LI139" s="293"/>
      <c r="LJ139" s="293"/>
      <c r="LK139" s="293"/>
      <c r="LL139" s="293"/>
      <c r="LM139" s="293"/>
      <c r="LN139" s="293"/>
      <c r="LO139" s="293"/>
      <c r="LP139" s="293"/>
      <c r="LQ139" s="293"/>
      <c r="LR139" s="293"/>
      <c r="LS139" s="293"/>
      <c r="LT139" s="293"/>
      <c r="LU139" s="293"/>
      <c r="LV139" s="293"/>
      <c r="LW139" s="293"/>
      <c r="LX139" s="293"/>
      <c r="LY139" s="293"/>
      <c r="LZ139" s="293"/>
      <c r="MA139" s="293"/>
      <c r="MB139" s="293"/>
      <c r="MC139" s="293"/>
      <c r="MD139" s="293"/>
      <c r="ME139" s="293"/>
      <c r="MF139" s="293"/>
      <c r="MG139" s="293"/>
      <c r="MH139" s="293"/>
      <c r="MI139" s="293"/>
      <c r="MJ139" s="293"/>
      <c r="MK139" s="293"/>
      <c r="ML139" s="293"/>
      <c r="MM139" s="293"/>
      <c r="MN139" s="293"/>
      <c r="MO139" s="293"/>
      <c r="MP139" s="293"/>
      <c r="MQ139" s="293"/>
      <c r="MR139" s="293"/>
      <c r="MS139" s="293"/>
      <c r="MT139" s="293"/>
      <c r="MU139" s="293"/>
      <c r="MV139" s="293"/>
      <c r="MW139" s="293"/>
      <c r="MX139" s="293"/>
      <c r="MY139" s="293"/>
      <c r="MZ139" s="293"/>
      <c r="NA139" s="293"/>
      <c r="NB139" s="293"/>
      <c r="NC139" s="293"/>
      <c r="ND139" s="293"/>
      <c r="NE139" s="293"/>
      <c r="NF139" s="293"/>
      <c r="NG139" s="293"/>
      <c r="NH139" s="293"/>
      <c r="NI139" s="293"/>
      <c r="NJ139" s="293"/>
      <c r="NK139" s="293"/>
      <c r="NL139" s="293"/>
      <c r="NM139" s="293"/>
      <c r="NN139" s="293"/>
      <c r="NO139" s="293"/>
      <c r="NP139" s="293"/>
      <c r="NQ139" s="293"/>
      <c r="NR139" s="293"/>
      <c r="NS139" s="293"/>
      <c r="NT139" s="293"/>
      <c r="NU139" s="293"/>
      <c r="NV139" s="293"/>
      <c r="NW139" s="293"/>
      <c r="NX139" s="293"/>
      <c r="NY139" s="293"/>
      <c r="NZ139" s="293"/>
      <c r="OA139" s="293"/>
      <c r="OB139" s="293"/>
      <c r="OC139" s="293"/>
      <c r="OD139" s="293"/>
      <c r="OE139" s="293"/>
      <c r="OF139" s="293"/>
      <c r="OG139" s="293"/>
      <c r="OH139" s="293"/>
      <c r="OI139" s="293"/>
      <c r="OJ139" s="293"/>
      <c r="OK139" s="293"/>
      <c r="OL139" s="293"/>
      <c r="OM139" s="293"/>
      <c r="ON139" s="293"/>
      <c r="OO139" s="293"/>
      <c r="OP139" s="293"/>
      <c r="OQ139" s="293"/>
      <c r="OR139" s="293"/>
      <c r="OS139" s="293"/>
      <c r="OT139" s="293"/>
      <c r="OU139" s="293"/>
      <c r="OV139" s="293"/>
      <c r="OW139" s="293"/>
      <c r="OX139" s="293"/>
      <c r="OY139" s="293"/>
      <c r="OZ139" s="293"/>
      <c r="PA139" s="293"/>
      <c r="PB139" s="293"/>
      <c r="PC139" s="293"/>
      <c r="PD139" s="293"/>
      <c r="PE139" s="293"/>
      <c r="PF139" s="293"/>
      <c r="PG139" s="293"/>
      <c r="PH139" s="293"/>
      <c r="PI139" s="293"/>
      <c r="PJ139" s="293"/>
      <c r="PK139" s="293"/>
      <c r="PL139" s="293"/>
      <c r="PM139" s="293"/>
      <c r="PN139" s="293"/>
      <c r="PO139" s="293"/>
      <c r="PP139" s="293"/>
      <c r="PQ139" s="293"/>
      <c r="PR139" s="293"/>
      <c r="PS139" s="293"/>
      <c r="PT139" s="293"/>
      <c r="PU139" s="293"/>
      <c r="PV139" s="293"/>
      <c r="PW139" s="293"/>
      <c r="PX139" s="293"/>
      <c r="PY139" s="293"/>
      <c r="PZ139" s="293"/>
      <c r="QA139" s="293"/>
      <c r="QB139" s="293"/>
      <c r="QC139" s="293"/>
      <c r="QD139" s="293"/>
      <c r="QE139" s="293"/>
      <c r="QF139" s="293"/>
      <c r="QG139" s="293"/>
      <c r="QH139" s="293"/>
      <c r="QI139" s="293"/>
      <c r="QJ139" s="293"/>
      <c r="QK139" s="293"/>
      <c r="QL139" s="293"/>
      <c r="QM139" s="293"/>
      <c r="QN139" s="293"/>
      <c r="QO139" s="293"/>
      <c r="QP139" s="293"/>
      <c r="QQ139" s="293"/>
      <c r="QR139" s="293"/>
      <c r="QS139" s="293"/>
      <c r="QT139" s="293"/>
      <c r="QU139" s="293"/>
      <c r="QV139" s="293"/>
      <c r="QW139" s="293"/>
      <c r="QX139" s="293"/>
      <c r="QY139" s="293"/>
      <c r="QZ139" s="293"/>
      <c r="RA139" s="293"/>
      <c r="RB139" s="293"/>
      <c r="RC139" s="293"/>
      <c r="RD139" s="293"/>
      <c r="RE139" s="293"/>
      <c r="RF139" s="293"/>
      <c r="RG139" s="293"/>
      <c r="RH139" s="293"/>
      <c r="RI139" s="293"/>
      <c r="RJ139" s="293"/>
      <c r="RK139" s="293"/>
      <c r="RL139" s="293"/>
      <c r="RM139" s="293"/>
      <c r="RN139" s="293"/>
      <c r="RO139" s="293"/>
      <c r="RP139" s="293"/>
      <c r="RQ139" s="293"/>
      <c r="RR139" s="293"/>
      <c r="RS139" s="293"/>
      <c r="RT139" s="293"/>
      <c r="RU139" s="293"/>
      <c r="RV139" s="293"/>
      <c r="RW139" s="293"/>
      <c r="RX139" s="293"/>
      <c r="RY139" s="293"/>
      <c r="RZ139" s="293"/>
      <c r="SA139" s="293"/>
      <c r="SB139" s="293"/>
      <c r="SC139" s="293"/>
      <c r="SD139" s="293"/>
      <c r="SE139" s="293"/>
      <c r="SF139" s="293"/>
      <c r="SG139" s="293"/>
      <c r="SH139" s="293"/>
      <c r="SI139" s="293"/>
      <c r="SJ139" s="293"/>
      <c r="SK139" s="293"/>
      <c r="SL139" s="293"/>
      <c r="SM139" s="293"/>
      <c r="SN139" s="293"/>
      <c r="SO139" s="293"/>
      <c r="SP139" s="293"/>
      <c r="SQ139" s="293"/>
      <c r="SR139" s="293"/>
      <c r="SS139" s="293"/>
      <c r="ST139" s="293"/>
      <c r="SU139" s="293"/>
      <c r="SV139" s="293"/>
      <c r="SW139" s="293"/>
      <c r="SX139" s="293"/>
      <c r="SY139" s="293"/>
      <c r="SZ139" s="293"/>
      <c r="TA139" s="293"/>
      <c r="TB139" s="293"/>
      <c r="TC139" s="293"/>
      <c r="TD139" s="293"/>
      <c r="TE139" s="293"/>
      <c r="TF139" s="293"/>
      <c r="TG139" s="293"/>
      <c r="TH139" s="293"/>
      <c r="TI139" s="293"/>
      <c r="TJ139" s="293"/>
      <c r="TK139" s="293"/>
      <c r="TL139" s="293"/>
      <c r="TM139" s="293"/>
      <c r="TN139" s="293"/>
      <c r="TO139" s="293"/>
      <c r="TP139" s="293"/>
      <c r="TQ139" s="293"/>
      <c r="TR139" s="293"/>
      <c r="TS139" s="293"/>
      <c r="TT139" s="293"/>
      <c r="TU139" s="293"/>
      <c r="TV139" s="293"/>
      <c r="TW139" s="293"/>
      <c r="TX139" s="293"/>
      <c r="TY139" s="293"/>
      <c r="TZ139" s="293"/>
      <c r="UA139" s="293"/>
      <c r="UB139" s="293"/>
      <c r="UC139" s="293"/>
      <c r="UD139" s="293"/>
      <c r="UE139" s="293"/>
      <c r="UF139" s="293"/>
      <c r="UG139" s="293"/>
      <c r="UH139" s="293"/>
      <c r="UI139" s="293"/>
      <c r="UJ139" s="293"/>
      <c r="UK139" s="293"/>
      <c r="UL139" s="293"/>
      <c r="UM139" s="293"/>
      <c r="UN139" s="293"/>
      <c r="UO139" s="293"/>
      <c r="UP139" s="293"/>
      <c r="UQ139" s="293"/>
      <c r="UR139" s="293"/>
      <c r="US139" s="293"/>
      <c r="UT139" s="293"/>
      <c r="UU139" s="293"/>
      <c r="UV139" s="293"/>
      <c r="UW139" s="293"/>
      <c r="UX139" s="293"/>
      <c r="UY139" s="293"/>
      <c r="UZ139" s="293"/>
      <c r="VA139" s="293"/>
      <c r="VB139" s="293"/>
      <c r="VC139" s="293"/>
      <c r="VD139" s="293"/>
      <c r="VE139" s="293"/>
      <c r="VF139" s="293"/>
      <c r="VG139" s="293"/>
      <c r="VH139" s="293"/>
      <c r="VI139" s="293"/>
      <c r="VJ139" s="293"/>
      <c r="VK139" s="293"/>
      <c r="VL139" s="293"/>
      <c r="VM139" s="293"/>
      <c r="VN139" s="293"/>
      <c r="VO139" s="293"/>
      <c r="VP139" s="293"/>
      <c r="VQ139" s="293"/>
      <c r="VR139" s="293"/>
      <c r="VS139" s="293"/>
      <c r="VT139" s="293"/>
      <c r="VU139" s="293"/>
      <c r="VV139" s="293"/>
      <c r="VW139" s="293"/>
      <c r="VX139" s="293"/>
      <c r="VY139" s="293"/>
      <c r="VZ139" s="293"/>
      <c r="WA139" s="293"/>
      <c r="WB139" s="293"/>
      <c r="WC139" s="293"/>
      <c r="WD139" s="293"/>
      <c r="WE139" s="293"/>
      <c r="WF139" s="293"/>
      <c r="WG139" s="293"/>
      <c r="WH139" s="293"/>
      <c r="WI139" s="293"/>
      <c r="WJ139" s="293"/>
      <c r="WK139" s="293"/>
      <c r="WL139" s="293"/>
      <c r="WM139" s="293"/>
      <c r="WN139" s="293"/>
      <c r="WO139" s="293"/>
      <c r="WP139" s="293"/>
      <c r="WQ139" s="293"/>
      <c r="WR139" s="293"/>
      <c r="WS139" s="293"/>
      <c r="WT139" s="293"/>
      <c r="WU139" s="293"/>
      <c r="WV139" s="293"/>
      <c r="WW139" s="293"/>
      <c r="WX139" s="293"/>
      <c r="WY139" s="293"/>
      <c r="WZ139" s="293"/>
      <c r="XA139" s="293"/>
      <c r="XB139" s="293"/>
      <c r="XC139" s="293"/>
      <c r="XD139" s="293"/>
      <c r="XE139" s="293"/>
      <c r="XF139" s="293"/>
      <c r="XG139" s="293"/>
      <c r="XH139" s="293"/>
      <c r="XI139" s="293"/>
      <c r="XJ139" s="293"/>
      <c r="XK139" s="293"/>
      <c r="XL139" s="293"/>
      <c r="XM139" s="293"/>
      <c r="XN139" s="293"/>
      <c r="XO139" s="293"/>
      <c r="XP139" s="293"/>
      <c r="XQ139" s="293"/>
      <c r="XR139" s="293"/>
      <c r="XS139" s="293"/>
      <c r="XT139" s="293"/>
      <c r="XU139" s="293"/>
      <c r="XV139" s="293"/>
      <c r="XW139" s="293"/>
      <c r="XX139" s="293"/>
      <c r="XY139" s="293"/>
      <c r="XZ139" s="293"/>
      <c r="YA139" s="293"/>
      <c r="YB139" s="293"/>
      <c r="YC139" s="293"/>
      <c r="YD139" s="293"/>
      <c r="YE139" s="293"/>
      <c r="YF139" s="293"/>
      <c r="YG139" s="293"/>
      <c r="YH139" s="293"/>
      <c r="YI139" s="293"/>
      <c r="YJ139" s="293"/>
      <c r="YK139" s="293"/>
      <c r="YL139" s="293"/>
      <c r="YM139" s="293"/>
      <c r="YN139" s="293"/>
      <c r="YO139" s="293"/>
      <c r="YP139" s="293"/>
      <c r="YQ139" s="293"/>
      <c r="YR139" s="293"/>
      <c r="YS139" s="293"/>
      <c r="YT139" s="293"/>
      <c r="YU139" s="293"/>
      <c r="YV139" s="293"/>
      <c r="YW139" s="293"/>
      <c r="YX139" s="293"/>
      <c r="YY139" s="293"/>
      <c r="YZ139" s="293"/>
      <c r="ZA139" s="293"/>
      <c r="ZB139" s="293"/>
      <c r="ZC139" s="293"/>
      <c r="ZD139" s="293"/>
      <c r="ZE139" s="293"/>
      <c r="ZF139" s="293"/>
      <c r="ZG139" s="293"/>
      <c r="ZH139" s="293"/>
      <c r="ZI139" s="293"/>
      <c r="ZJ139" s="293"/>
      <c r="ZK139" s="293"/>
      <c r="ZL139" s="293"/>
      <c r="ZM139" s="293"/>
      <c r="ZN139" s="293"/>
      <c r="ZO139" s="293"/>
      <c r="ZP139" s="293"/>
      <c r="ZQ139" s="293"/>
      <c r="ZR139" s="293"/>
      <c r="ZS139" s="293"/>
      <c r="ZT139" s="293"/>
      <c r="ZU139" s="293"/>
      <c r="ZV139" s="293"/>
      <c r="ZW139" s="293"/>
      <c r="ZX139" s="293"/>
      <c r="ZY139" s="293"/>
      <c r="ZZ139" s="293"/>
      <c r="AAA139" s="293"/>
      <c r="AAB139" s="293"/>
      <c r="AAC139" s="293"/>
      <c r="AAD139" s="293"/>
      <c r="AAE139" s="293"/>
      <c r="AAF139" s="293"/>
      <c r="AAG139" s="293"/>
      <c r="AAH139" s="293"/>
      <c r="AAI139" s="293"/>
      <c r="AAJ139" s="293"/>
      <c r="AAK139" s="293"/>
      <c r="AAL139" s="293"/>
      <c r="AAM139" s="293"/>
      <c r="AAN139" s="293"/>
      <c r="AAO139" s="293"/>
      <c r="AAP139" s="293"/>
      <c r="AAQ139" s="293"/>
      <c r="AAR139" s="293"/>
      <c r="AAS139" s="293"/>
      <c r="AAT139" s="293"/>
      <c r="AAU139" s="293"/>
      <c r="AAV139" s="293"/>
      <c r="AAW139" s="293"/>
      <c r="AAX139" s="293"/>
      <c r="AAY139" s="293"/>
      <c r="AAZ139" s="293"/>
      <c r="ABA139" s="293"/>
      <c r="ABB139" s="293"/>
      <c r="ABC139" s="293"/>
      <c r="ABD139" s="293"/>
      <c r="ABE139" s="293"/>
      <c r="ABF139" s="293"/>
      <c r="ABG139" s="293"/>
      <c r="ABH139" s="293"/>
      <c r="ABI139" s="293"/>
      <c r="ABJ139" s="293"/>
      <c r="ABK139" s="293"/>
      <c r="ABL139" s="293"/>
      <c r="ABM139" s="293"/>
      <c r="ABN139" s="293"/>
      <c r="ABO139" s="293"/>
      <c r="ABP139" s="293"/>
      <c r="ABQ139" s="293"/>
      <c r="ABR139" s="293"/>
      <c r="ABS139" s="293"/>
      <c r="ABT139" s="293"/>
      <c r="ABU139" s="293"/>
      <c r="ABV139" s="293"/>
      <c r="ABW139" s="293"/>
      <c r="ABX139" s="293"/>
      <c r="ABY139" s="293"/>
      <c r="ABZ139" s="293"/>
      <c r="ACA139" s="293"/>
      <c r="ACB139" s="293"/>
      <c r="ACC139" s="293"/>
      <c r="ACD139" s="293"/>
      <c r="ACE139" s="293"/>
      <c r="ACF139" s="293"/>
      <c r="ACG139" s="293"/>
      <c r="ACH139" s="293"/>
      <c r="ACI139" s="293"/>
      <c r="ACJ139" s="293"/>
      <c r="ACK139" s="293"/>
      <c r="ACL139" s="293"/>
      <c r="ACM139" s="293"/>
      <c r="ACN139" s="293"/>
      <c r="ACO139" s="293"/>
      <c r="ACP139" s="293"/>
      <c r="ACQ139" s="293"/>
      <c r="ACR139" s="293"/>
      <c r="ACS139" s="293"/>
      <c r="ACT139" s="293"/>
      <c r="ACU139" s="293"/>
      <c r="ACV139" s="293"/>
      <c r="ACW139" s="293"/>
      <c r="ACX139" s="293"/>
      <c r="ACY139" s="293"/>
      <c r="ACZ139" s="293"/>
      <c r="ADA139" s="293"/>
      <c r="ADB139" s="293"/>
      <c r="ADC139" s="293"/>
      <c r="ADD139" s="293"/>
      <c r="ADE139" s="293"/>
      <c r="ADF139" s="293"/>
      <c r="ADG139" s="293"/>
      <c r="ADH139" s="293"/>
      <c r="ADI139" s="293"/>
      <c r="ADJ139" s="293"/>
      <c r="ADK139" s="293"/>
      <c r="ADL139" s="293"/>
      <c r="ADM139" s="293"/>
      <c r="ADN139" s="293"/>
      <c r="ADO139" s="293"/>
      <c r="ADP139" s="293"/>
      <c r="ADQ139" s="293"/>
      <c r="ADR139" s="293"/>
      <c r="ADS139" s="293"/>
      <c r="ADT139" s="293"/>
      <c r="ADU139" s="293"/>
      <c r="ADV139" s="293"/>
      <c r="ADW139" s="293"/>
      <c r="ADX139" s="293"/>
      <c r="ADY139" s="293"/>
      <c r="ADZ139" s="293"/>
      <c r="AEA139" s="293"/>
      <c r="AEB139" s="293"/>
      <c r="AEC139" s="293"/>
      <c r="AED139" s="293"/>
      <c r="AEE139" s="293"/>
      <c r="AEF139" s="293"/>
      <c r="AEG139" s="293"/>
      <c r="AEH139" s="293"/>
      <c r="AEI139" s="293"/>
      <c r="AEJ139" s="293"/>
      <c r="AEK139" s="293"/>
      <c r="AEL139" s="293"/>
      <c r="AEM139" s="293"/>
      <c r="AEN139" s="293"/>
      <c r="AEO139" s="293"/>
      <c r="AEP139" s="293"/>
      <c r="AEQ139" s="293"/>
      <c r="AER139" s="293"/>
      <c r="AES139" s="293"/>
      <c r="AET139" s="293"/>
      <c r="AEU139" s="293"/>
      <c r="AEV139" s="293"/>
      <c r="AEW139" s="293"/>
      <c r="AEX139" s="293"/>
      <c r="AEY139" s="293"/>
      <c r="AEZ139" s="293"/>
      <c r="AFA139" s="293"/>
      <c r="AFB139" s="293"/>
      <c r="AFC139" s="293"/>
      <c r="AFD139" s="293"/>
      <c r="AFE139" s="293"/>
      <c r="AFF139" s="293"/>
      <c r="AFG139" s="293"/>
      <c r="AFH139" s="293"/>
      <c r="AFI139" s="293"/>
      <c r="AFJ139" s="293"/>
      <c r="AFK139" s="293"/>
      <c r="AFL139" s="293"/>
      <c r="AFM139" s="293"/>
      <c r="AFN139" s="293"/>
      <c r="AFO139" s="293"/>
      <c r="AFP139" s="293"/>
      <c r="AFQ139" s="293"/>
      <c r="AFR139" s="293"/>
      <c r="AFS139" s="293"/>
      <c r="AFT139" s="293"/>
      <c r="AFU139" s="293"/>
      <c r="AFV139" s="293"/>
      <c r="AFW139" s="293"/>
      <c r="AFX139" s="293"/>
      <c r="AFY139" s="293"/>
      <c r="AFZ139" s="293"/>
      <c r="AGA139" s="293"/>
      <c r="AGB139" s="293"/>
      <c r="AGC139" s="293"/>
      <c r="AGD139" s="293"/>
      <c r="AGE139" s="293"/>
      <c r="AGF139" s="293"/>
      <c r="AGG139" s="293"/>
      <c r="AGH139" s="293"/>
      <c r="AGI139" s="293"/>
      <c r="AGJ139" s="293"/>
      <c r="AGK139" s="293"/>
      <c r="AGL139" s="293"/>
      <c r="AGM139" s="293"/>
      <c r="AGN139" s="293"/>
      <c r="AGO139" s="293"/>
      <c r="AGP139" s="293"/>
      <c r="AGQ139" s="293"/>
      <c r="AGR139" s="293"/>
      <c r="AGS139" s="293"/>
      <c r="AGT139" s="293"/>
      <c r="AGU139" s="293"/>
      <c r="AGV139" s="293"/>
      <c r="AGW139" s="293"/>
      <c r="AGX139" s="293"/>
      <c r="AGY139" s="293"/>
      <c r="AGZ139" s="293"/>
      <c r="AHA139" s="293"/>
      <c r="AHB139" s="293"/>
      <c r="AHC139" s="293"/>
      <c r="AHD139" s="293"/>
      <c r="AHE139" s="293"/>
      <c r="AHF139" s="293"/>
      <c r="AHG139" s="293"/>
      <c r="AHH139" s="293"/>
      <c r="AHI139" s="293"/>
      <c r="AHJ139" s="293"/>
      <c r="AHK139" s="293"/>
      <c r="AHL139" s="293"/>
      <c r="AHM139" s="293"/>
      <c r="AHN139" s="293"/>
      <c r="AHO139" s="293"/>
      <c r="AHP139" s="293"/>
      <c r="AHQ139" s="293"/>
      <c r="AHR139" s="293"/>
      <c r="AHS139" s="293"/>
      <c r="AHT139" s="293"/>
      <c r="AHU139" s="293"/>
      <c r="AHV139" s="293"/>
      <c r="AHW139" s="293"/>
      <c r="AHX139" s="293"/>
      <c r="AHY139" s="293"/>
      <c r="AHZ139" s="293"/>
      <c r="AIA139" s="293"/>
      <c r="AIB139" s="293"/>
      <c r="AIC139" s="293"/>
      <c r="AID139" s="293"/>
      <c r="AIE139" s="293"/>
      <c r="AIF139" s="293"/>
      <c r="AIG139" s="293"/>
      <c r="AIH139" s="293"/>
      <c r="AII139" s="293"/>
      <c r="AIJ139" s="293"/>
      <c r="AIK139" s="293"/>
      <c r="AIL139" s="293"/>
      <c r="AIM139" s="293"/>
      <c r="AIN139" s="293"/>
      <c r="AIO139" s="293"/>
      <c r="AIP139" s="293"/>
      <c r="AIQ139" s="293"/>
      <c r="AIR139" s="293"/>
      <c r="AIS139" s="293"/>
      <c r="AIT139" s="293"/>
      <c r="AIU139" s="293"/>
      <c r="AIV139" s="293"/>
      <c r="AIW139" s="293"/>
      <c r="AIX139" s="293"/>
      <c r="AIY139" s="293"/>
      <c r="AIZ139" s="293"/>
    </row>
    <row r="140" spans="1:936" s="294" customFormat="1" ht="25.5" customHeight="1" x14ac:dyDescent="0.25">
      <c r="A140" s="202"/>
      <c r="B140" s="203"/>
      <c r="C140" s="213"/>
      <c r="D140" s="217" t="s">
        <v>77</v>
      </c>
      <c r="E140" s="218"/>
      <c r="F140" s="218"/>
      <c r="G140" s="218"/>
      <c r="H140" s="218"/>
      <c r="I140" s="218"/>
      <c r="J140" s="218"/>
      <c r="K140" s="218"/>
      <c r="L140" s="218"/>
      <c r="M140" s="62"/>
      <c r="N140" s="78">
        <f>N50+N61+N72+N101+N111+N136</f>
        <v>31777311969</v>
      </c>
      <c r="O140" s="78">
        <f>O50+O61+O72+O101+O111+O136</f>
        <v>31859249643</v>
      </c>
      <c r="P140" s="78">
        <f>P50+P61+P72+P101+P111+P136</f>
        <v>0</v>
      </c>
      <c r="Q140" s="78">
        <f>Q50+Q61+Q72+Q101+Q111+Q136</f>
        <v>11038487466.404823</v>
      </c>
      <c r="R140" s="78">
        <f>R50+R61+R72+R101+R111+R136</f>
        <v>3402828724.9202366</v>
      </c>
      <c r="S140" s="78">
        <f>S50+S61+S72+S101+S111+S136</f>
        <v>20820762176.595181</v>
      </c>
      <c r="T140" s="117"/>
      <c r="U140" s="292"/>
      <c r="V140" s="293"/>
      <c r="W140" s="293"/>
      <c r="X140" s="293"/>
      <c r="Y140" s="293"/>
      <c r="Z140" s="293"/>
      <c r="AA140" s="293"/>
      <c r="AB140" s="293"/>
      <c r="AC140" s="293"/>
      <c r="AD140" s="293"/>
      <c r="AE140" s="293"/>
      <c r="AF140" s="293"/>
      <c r="AG140" s="293"/>
      <c r="AH140" s="293"/>
      <c r="AI140" s="293"/>
      <c r="AJ140" s="293"/>
      <c r="AK140" s="293"/>
      <c r="AL140" s="293"/>
      <c r="AM140" s="293"/>
      <c r="AN140" s="293"/>
      <c r="AO140" s="293"/>
      <c r="AP140" s="293"/>
      <c r="AQ140" s="293"/>
      <c r="AR140" s="293"/>
      <c r="AS140" s="293"/>
      <c r="AT140" s="293"/>
      <c r="AU140" s="293"/>
      <c r="AV140" s="293"/>
      <c r="AW140" s="293"/>
      <c r="AX140" s="293"/>
      <c r="AY140" s="293"/>
      <c r="AZ140" s="293"/>
      <c r="BA140" s="293"/>
      <c r="BB140" s="293"/>
      <c r="BC140" s="293"/>
      <c r="BD140" s="293"/>
      <c r="BE140" s="293"/>
      <c r="BF140" s="293"/>
      <c r="BG140" s="293"/>
      <c r="BH140" s="293"/>
      <c r="BI140" s="293"/>
      <c r="BJ140" s="293"/>
      <c r="BK140" s="293"/>
      <c r="BL140" s="293"/>
      <c r="BM140" s="293"/>
      <c r="BN140" s="293"/>
      <c r="BO140" s="293"/>
      <c r="BP140" s="293"/>
      <c r="BQ140" s="293"/>
      <c r="BR140" s="293"/>
      <c r="BS140" s="293"/>
      <c r="BT140" s="293"/>
      <c r="BU140" s="293"/>
      <c r="BV140" s="293"/>
      <c r="BW140" s="293"/>
      <c r="BX140" s="293"/>
      <c r="BY140" s="293"/>
      <c r="BZ140" s="293"/>
      <c r="CA140" s="293"/>
      <c r="CB140" s="293"/>
      <c r="CC140" s="293"/>
      <c r="CD140" s="293"/>
      <c r="CE140" s="293"/>
      <c r="CF140" s="293"/>
      <c r="CG140" s="293"/>
      <c r="CH140" s="293"/>
      <c r="CI140" s="293"/>
      <c r="CJ140" s="293"/>
      <c r="CK140" s="293"/>
      <c r="CL140" s="293"/>
      <c r="CM140" s="293"/>
      <c r="CN140" s="293"/>
      <c r="CO140" s="293"/>
      <c r="CP140" s="293"/>
      <c r="CQ140" s="293"/>
      <c r="CR140" s="293"/>
      <c r="CS140" s="293"/>
      <c r="CT140" s="293"/>
      <c r="CU140" s="293"/>
      <c r="CV140" s="293"/>
      <c r="CW140" s="293"/>
      <c r="CX140" s="293"/>
      <c r="CY140" s="293"/>
      <c r="CZ140" s="293"/>
      <c r="DA140" s="293"/>
      <c r="DB140" s="293"/>
      <c r="DC140" s="293"/>
      <c r="DD140" s="293"/>
      <c r="DE140" s="293"/>
      <c r="DF140" s="293"/>
      <c r="DG140" s="293"/>
      <c r="DH140" s="293"/>
      <c r="DI140" s="293"/>
      <c r="DJ140" s="293"/>
      <c r="DK140" s="293"/>
      <c r="DL140" s="293"/>
      <c r="DM140" s="293"/>
      <c r="DN140" s="293"/>
      <c r="DO140" s="293"/>
      <c r="DP140" s="293"/>
      <c r="DQ140" s="293"/>
      <c r="DR140" s="293"/>
      <c r="DS140" s="293"/>
      <c r="DT140" s="293"/>
      <c r="DU140" s="293"/>
      <c r="DV140" s="293"/>
      <c r="DW140" s="293"/>
      <c r="DX140" s="293"/>
      <c r="DY140" s="293"/>
      <c r="DZ140" s="293"/>
      <c r="EA140" s="293"/>
      <c r="EB140" s="293"/>
      <c r="EC140" s="293"/>
      <c r="ED140" s="293"/>
      <c r="EE140" s="293"/>
      <c r="EF140" s="293"/>
      <c r="EG140" s="293"/>
      <c r="EH140" s="293"/>
      <c r="EI140" s="293"/>
      <c r="EJ140" s="293"/>
      <c r="EK140" s="293"/>
      <c r="EL140" s="293"/>
      <c r="EM140" s="293"/>
      <c r="EN140" s="293"/>
      <c r="EO140" s="293"/>
      <c r="EP140" s="293"/>
      <c r="EQ140" s="293"/>
      <c r="ER140" s="293"/>
      <c r="ES140" s="293"/>
      <c r="ET140" s="293"/>
      <c r="EU140" s="293"/>
      <c r="EV140" s="293"/>
      <c r="EW140" s="293"/>
      <c r="EX140" s="293"/>
      <c r="EY140" s="293"/>
      <c r="EZ140" s="293"/>
      <c r="FA140" s="293"/>
      <c r="FB140" s="293"/>
      <c r="FC140" s="293"/>
      <c r="FD140" s="293"/>
      <c r="FE140" s="293"/>
      <c r="FF140" s="293"/>
      <c r="FG140" s="293"/>
      <c r="FH140" s="293"/>
      <c r="FI140" s="293"/>
      <c r="FJ140" s="293"/>
      <c r="FK140" s="293"/>
      <c r="FL140" s="293"/>
      <c r="FM140" s="293"/>
      <c r="FN140" s="293"/>
      <c r="FO140" s="293"/>
      <c r="FP140" s="293"/>
      <c r="FQ140" s="293"/>
      <c r="FR140" s="293"/>
      <c r="FS140" s="293"/>
      <c r="FT140" s="293"/>
      <c r="FU140" s="293"/>
      <c r="FV140" s="293"/>
      <c r="FW140" s="293"/>
      <c r="FX140" s="293"/>
      <c r="FY140" s="293"/>
      <c r="FZ140" s="293"/>
      <c r="GA140" s="293"/>
      <c r="GB140" s="293"/>
      <c r="GC140" s="293"/>
      <c r="GD140" s="293"/>
      <c r="GE140" s="293"/>
      <c r="GF140" s="293"/>
      <c r="GG140" s="293"/>
      <c r="GH140" s="293"/>
      <c r="GI140" s="293"/>
      <c r="GJ140" s="293"/>
      <c r="GK140" s="293"/>
      <c r="GL140" s="293"/>
      <c r="GM140" s="293"/>
      <c r="GN140" s="293"/>
      <c r="GO140" s="293"/>
      <c r="GP140" s="293"/>
      <c r="GQ140" s="293"/>
      <c r="GR140" s="293"/>
      <c r="GS140" s="293"/>
      <c r="GT140" s="293"/>
      <c r="GU140" s="293"/>
      <c r="GV140" s="293"/>
      <c r="GW140" s="293"/>
      <c r="GX140" s="293"/>
      <c r="GY140" s="293"/>
      <c r="GZ140" s="293"/>
      <c r="HA140" s="293"/>
      <c r="HB140" s="293"/>
      <c r="HC140" s="293"/>
      <c r="HD140" s="293"/>
      <c r="HE140" s="293"/>
      <c r="HF140" s="293"/>
      <c r="HG140" s="293"/>
      <c r="HH140" s="293"/>
      <c r="HI140" s="293"/>
      <c r="HJ140" s="293"/>
      <c r="HK140" s="293"/>
      <c r="HL140" s="293"/>
      <c r="HM140" s="293"/>
      <c r="HN140" s="293"/>
      <c r="HO140" s="293"/>
      <c r="HP140" s="293"/>
      <c r="HQ140" s="293"/>
      <c r="HR140" s="293"/>
      <c r="HS140" s="293"/>
      <c r="HT140" s="293"/>
      <c r="HU140" s="293"/>
      <c r="HV140" s="293"/>
      <c r="HW140" s="293"/>
      <c r="HX140" s="293"/>
      <c r="HY140" s="293"/>
      <c r="HZ140" s="293"/>
      <c r="IA140" s="293"/>
      <c r="IB140" s="293"/>
      <c r="IC140" s="293"/>
      <c r="ID140" s="293"/>
      <c r="IE140" s="293"/>
      <c r="IF140" s="293"/>
      <c r="IG140" s="293"/>
      <c r="IH140" s="293"/>
      <c r="II140" s="293"/>
      <c r="IJ140" s="293"/>
      <c r="IK140" s="293"/>
      <c r="IL140" s="293"/>
      <c r="IM140" s="293"/>
      <c r="IN140" s="293"/>
      <c r="IO140" s="293"/>
      <c r="IP140" s="293"/>
      <c r="IQ140" s="293"/>
      <c r="IR140" s="293"/>
      <c r="IS140" s="293"/>
      <c r="IT140" s="293"/>
      <c r="IU140" s="293"/>
      <c r="IV140" s="293"/>
      <c r="IW140" s="293"/>
      <c r="IX140" s="293"/>
      <c r="IY140" s="293"/>
      <c r="IZ140" s="293"/>
      <c r="JA140" s="293"/>
      <c r="JB140" s="293"/>
      <c r="JC140" s="293"/>
      <c r="JD140" s="293"/>
      <c r="JE140" s="293"/>
      <c r="JF140" s="293"/>
      <c r="JG140" s="293"/>
      <c r="JH140" s="293"/>
      <c r="JI140" s="293"/>
      <c r="JJ140" s="293"/>
      <c r="JK140" s="293"/>
      <c r="JL140" s="293"/>
      <c r="JM140" s="293"/>
      <c r="JN140" s="293"/>
      <c r="JO140" s="293"/>
      <c r="JP140" s="293"/>
      <c r="JQ140" s="293"/>
      <c r="JR140" s="293"/>
      <c r="JS140" s="293"/>
      <c r="JT140" s="293"/>
      <c r="JU140" s="293"/>
      <c r="JV140" s="293"/>
      <c r="JW140" s="293"/>
      <c r="JX140" s="293"/>
      <c r="JY140" s="293"/>
      <c r="JZ140" s="293"/>
      <c r="KA140" s="293"/>
      <c r="KB140" s="293"/>
      <c r="KC140" s="293"/>
      <c r="KD140" s="293"/>
      <c r="KE140" s="293"/>
      <c r="KF140" s="293"/>
      <c r="KG140" s="293"/>
      <c r="KH140" s="293"/>
      <c r="KI140" s="293"/>
      <c r="KJ140" s="293"/>
      <c r="KK140" s="293"/>
      <c r="KL140" s="293"/>
      <c r="KM140" s="293"/>
      <c r="KN140" s="293"/>
      <c r="KO140" s="293"/>
      <c r="KP140" s="293"/>
      <c r="KQ140" s="293"/>
      <c r="KR140" s="293"/>
      <c r="KS140" s="293"/>
      <c r="KT140" s="293"/>
      <c r="KU140" s="293"/>
      <c r="KV140" s="293"/>
      <c r="KW140" s="293"/>
      <c r="KX140" s="293"/>
      <c r="KY140" s="293"/>
      <c r="KZ140" s="293"/>
      <c r="LA140" s="293"/>
      <c r="LB140" s="293"/>
      <c r="LC140" s="293"/>
      <c r="LD140" s="293"/>
      <c r="LE140" s="293"/>
      <c r="LF140" s="293"/>
      <c r="LG140" s="293"/>
      <c r="LH140" s="293"/>
      <c r="LI140" s="293"/>
      <c r="LJ140" s="293"/>
      <c r="LK140" s="293"/>
      <c r="LL140" s="293"/>
      <c r="LM140" s="293"/>
      <c r="LN140" s="293"/>
      <c r="LO140" s="293"/>
      <c r="LP140" s="293"/>
      <c r="LQ140" s="293"/>
      <c r="LR140" s="293"/>
      <c r="LS140" s="293"/>
      <c r="LT140" s="293"/>
      <c r="LU140" s="293"/>
      <c r="LV140" s="293"/>
      <c r="LW140" s="293"/>
      <c r="LX140" s="293"/>
      <c r="LY140" s="293"/>
      <c r="LZ140" s="293"/>
      <c r="MA140" s="293"/>
      <c r="MB140" s="293"/>
      <c r="MC140" s="293"/>
      <c r="MD140" s="293"/>
      <c r="ME140" s="293"/>
      <c r="MF140" s="293"/>
      <c r="MG140" s="293"/>
      <c r="MH140" s="293"/>
      <c r="MI140" s="293"/>
      <c r="MJ140" s="293"/>
      <c r="MK140" s="293"/>
      <c r="ML140" s="293"/>
      <c r="MM140" s="293"/>
      <c r="MN140" s="293"/>
      <c r="MO140" s="293"/>
      <c r="MP140" s="293"/>
      <c r="MQ140" s="293"/>
      <c r="MR140" s="293"/>
      <c r="MS140" s="293"/>
      <c r="MT140" s="293"/>
      <c r="MU140" s="293"/>
      <c r="MV140" s="293"/>
      <c r="MW140" s="293"/>
      <c r="MX140" s="293"/>
      <c r="MY140" s="293"/>
      <c r="MZ140" s="293"/>
      <c r="NA140" s="293"/>
      <c r="NB140" s="293"/>
      <c r="NC140" s="293"/>
      <c r="ND140" s="293"/>
      <c r="NE140" s="293"/>
      <c r="NF140" s="293"/>
      <c r="NG140" s="293"/>
      <c r="NH140" s="293"/>
      <c r="NI140" s="293"/>
      <c r="NJ140" s="293"/>
      <c r="NK140" s="293"/>
      <c r="NL140" s="293"/>
      <c r="NM140" s="293"/>
      <c r="NN140" s="293"/>
      <c r="NO140" s="293"/>
      <c r="NP140" s="293"/>
      <c r="NQ140" s="293"/>
      <c r="NR140" s="293"/>
      <c r="NS140" s="293"/>
      <c r="NT140" s="293"/>
      <c r="NU140" s="293"/>
      <c r="NV140" s="293"/>
      <c r="NW140" s="293"/>
      <c r="NX140" s="293"/>
      <c r="NY140" s="293"/>
      <c r="NZ140" s="293"/>
      <c r="OA140" s="293"/>
      <c r="OB140" s="293"/>
      <c r="OC140" s="293"/>
      <c r="OD140" s="293"/>
      <c r="OE140" s="293"/>
      <c r="OF140" s="293"/>
      <c r="OG140" s="293"/>
      <c r="OH140" s="293"/>
      <c r="OI140" s="293"/>
      <c r="OJ140" s="293"/>
      <c r="OK140" s="293"/>
      <c r="OL140" s="293"/>
      <c r="OM140" s="293"/>
      <c r="ON140" s="293"/>
      <c r="OO140" s="293"/>
      <c r="OP140" s="293"/>
      <c r="OQ140" s="293"/>
      <c r="OR140" s="293"/>
      <c r="OS140" s="293"/>
      <c r="OT140" s="293"/>
      <c r="OU140" s="293"/>
      <c r="OV140" s="293"/>
      <c r="OW140" s="293"/>
      <c r="OX140" s="293"/>
      <c r="OY140" s="293"/>
      <c r="OZ140" s="293"/>
      <c r="PA140" s="293"/>
      <c r="PB140" s="293"/>
      <c r="PC140" s="293"/>
      <c r="PD140" s="293"/>
      <c r="PE140" s="293"/>
      <c r="PF140" s="293"/>
      <c r="PG140" s="293"/>
      <c r="PH140" s="293"/>
      <c r="PI140" s="293"/>
      <c r="PJ140" s="293"/>
      <c r="PK140" s="293"/>
      <c r="PL140" s="293"/>
      <c r="PM140" s="293"/>
      <c r="PN140" s="293"/>
      <c r="PO140" s="293"/>
      <c r="PP140" s="293"/>
      <c r="PQ140" s="293"/>
      <c r="PR140" s="293"/>
      <c r="PS140" s="293"/>
      <c r="PT140" s="293"/>
      <c r="PU140" s="293"/>
      <c r="PV140" s="293"/>
      <c r="PW140" s="293"/>
      <c r="PX140" s="293"/>
      <c r="PY140" s="293"/>
      <c r="PZ140" s="293"/>
      <c r="QA140" s="293"/>
      <c r="QB140" s="293"/>
      <c r="QC140" s="293"/>
      <c r="QD140" s="293"/>
      <c r="QE140" s="293"/>
      <c r="QF140" s="293"/>
      <c r="QG140" s="293"/>
      <c r="QH140" s="293"/>
      <c r="QI140" s="293"/>
      <c r="QJ140" s="293"/>
      <c r="QK140" s="293"/>
      <c r="QL140" s="293"/>
      <c r="QM140" s="293"/>
      <c r="QN140" s="293"/>
      <c r="QO140" s="293"/>
      <c r="QP140" s="293"/>
      <c r="QQ140" s="293"/>
      <c r="QR140" s="293"/>
      <c r="QS140" s="293"/>
      <c r="QT140" s="293"/>
      <c r="QU140" s="293"/>
      <c r="QV140" s="293"/>
      <c r="QW140" s="293"/>
      <c r="QX140" s="293"/>
      <c r="QY140" s="293"/>
      <c r="QZ140" s="293"/>
      <c r="RA140" s="293"/>
      <c r="RB140" s="293"/>
      <c r="RC140" s="293"/>
      <c r="RD140" s="293"/>
      <c r="RE140" s="293"/>
      <c r="RF140" s="293"/>
      <c r="RG140" s="293"/>
      <c r="RH140" s="293"/>
      <c r="RI140" s="293"/>
      <c r="RJ140" s="293"/>
      <c r="RK140" s="293"/>
      <c r="RL140" s="293"/>
      <c r="RM140" s="293"/>
      <c r="RN140" s="293"/>
      <c r="RO140" s="293"/>
      <c r="RP140" s="293"/>
      <c r="RQ140" s="293"/>
      <c r="RR140" s="293"/>
      <c r="RS140" s="293"/>
      <c r="RT140" s="293"/>
      <c r="RU140" s="293"/>
      <c r="RV140" s="293"/>
      <c r="RW140" s="293"/>
      <c r="RX140" s="293"/>
      <c r="RY140" s="293"/>
      <c r="RZ140" s="293"/>
      <c r="SA140" s="293"/>
      <c r="SB140" s="293"/>
      <c r="SC140" s="293"/>
      <c r="SD140" s="293"/>
      <c r="SE140" s="293"/>
      <c r="SF140" s="293"/>
      <c r="SG140" s="293"/>
      <c r="SH140" s="293"/>
      <c r="SI140" s="293"/>
      <c r="SJ140" s="293"/>
      <c r="SK140" s="293"/>
      <c r="SL140" s="293"/>
      <c r="SM140" s="293"/>
      <c r="SN140" s="293"/>
      <c r="SO140" s="293"/>
      <c r="SP140" s="293"/>
      <c r="SQ140" s="293"/>
      <c r="SR140" s="293"/>
      <c r="SS140" s="293"/>
      <c r="ST140" s="293"/>
      <c r="SU140" s="293"/>
      <c r="SV140" s="293"/>
      <c r="SW140" s="293"/>
      <c r="SX140" s="293"/>
      <c r="SY140" s="293"/>
      <c r="SZ140" s="293"/>
      <c r="TA140" s="293"/>
      <c r="TB140" s="293"/>
      <c r="TC140" s="293"/>
      <c r="TD140" s="293"/>
      <c r="TE140" s="293"/>
      <c r="TF140" s="293"/>
      <c r="TG140" s="293"/>
      <c r="TH140" s="293"/>
      <c r="TI140" s="293"/>
      <c r="TJ140" s="293"/>
      <c r="TK140" s="293"/>
      <c r="TL140" s="293"/>
      <c r="TM140" s="293"/>
      <c r="TN140" s="293"/>
      <c r="TO140" s="293"/>
      <c r="TP140" s="293"/>
      <c r="TQ140" s="293"/>
      <c r="TR140" s="293"/>
      <c r="TS140" s="293"/>
      <c r="TT140" s="293"/>
      <c r="TU140" s="293"/>
      <c r="TV140" s="293"/>
      <c r="TW140" s="293"/>
      <c r="TX140" s="293"/>
      <c r="TY140" s="293"/>
      <c r="TZ140" s="293"/>
      <c r="UA140" s="293"/>
      <c r="UB140" s="293"/>
      <c r="UC140" s="293"/>
      <c r="UD140" s="293"/>
      <c r="UE140" s="293"/>
      <c r="UF140" s="293"/>
      <c r="UG140" s="293"/>
      <c r="UH140" s="293"/>
      <c r="UI140" s="293"/>
      <c r="UJ140" s="293"/>
      <c r="UK140" s="293"/>
      <c r="UL140" s="293"/>
      <c r="UM140" s="293"/>
      <c r="UN140" s="293"/>
      <c r="UO140" s="293"/>
      <c r="UP140" s="293"/>
      <c r="UQ140" s="293"/>
      <c r="UR140" s="293"/>
      <c r="US140" s="293"/>
      <c r="UT140" s="293"/>
      <c r="UU140" s="293"/>
      <c r="UV140" s="293"/>
      <c r="UW140" s="293"/>
      <c r="UX140" s="293"/>
      <c r="UY140" s="293"/>
      <c r="UZ140" s="293"/>
      <c r="VA140" s="293"/>
      <c r="VB140" s="293"/>
      <c r="VC140" s="293"/>
      <c r="VD140" s="293"/>
      <c r="VE140" s="293"/>
      <c r="VF140" s="293"/>
      <c r="VG140" s="293"/>
      <c r="VH140" s="293"/>
      <c r="VI140" s="293"/>
      <c r="VJ140" s="293"/>
      <c r="VK140" s="293"/>
      <c r="VL140" s="293"/>
      <c r="VM140" s="293"/>
      <c r="VN140" s="293"/>
      <c r="VO140" s="293"/>
      <c r="VP140" s="293"/>
      <c r="VQ140" s="293"/>
      <c r="VR140" s="293"/>
      <c r="VS140" s="293"/>
      <c r="VT140" s="293"/>
      <c r="VU140" s="293"/>
      <c r="VV140" s="293"/>
      <c r="VW140" s="293"/>
      <c r="VX140" s="293"/>
      <c r="VY140" s="293"/>
      <c r="VZ140" s="293"/>
      <c r="WA140" s="293"/>
      <c r="WB140" s="293"/>
      <c r="WC140" s="293"/>
      <c r="WD140" s="293"/>
      <c r="WE140" s="293"/>
      <c r="WF140" s="293"/>
      <c r="WG140" s="293"/>
      <c r="WH140" s="293"/>
      <c r="WI140" s="293"/>
      <c r="WJ140" s="293"/>
      <c r="WK140" s="293"/>
      <c r="WL140" s="293"/>
      <c r="WM140" s="293"/>
      <c r="WN140" s="293"/>
      <c r="WO140" s="293"/>
      <c r="WP140" s="293"/>
      <c r="WQ140" s="293"/>
      <c r="WR140" s="293"/>
      <c r="WS140" s="293"/>
      <c r="WT140" s="293"/>
      <c r="WU140" s="293"/>
      <c r="WV140" s="293"/>
      <c r="WW140" s="293"/>
      <c r="WX140" s="293"/>
      <c r="WY140" s="293"/>
      <c r="WZ140" s="293"/>
      <c r="XA140" s="293"/>
      <c r="XB140" s="293"/>
      <c r="XC140" s="293"/>
      <c r="XD140" s="293"/>
      <c r="XE140" s="293"/>
      <c r="XF140" s="293"/>
      <c r="XG140" s="293"/>
      <c r="XH140" s="293"/>
      <c r="XI140" s="293"/>
      <c r="XJ140" s="293"/>
      <c r="XK140" s="293"/>
      <c r="XL140" s="293"/>
      <c r="XM140" s="293"/>
      <c r="XN140" s="293"/>
      <c r="XO140" s="293"/>
      <c r="XP140" s="293"/>
      <c r="XQ140" s="293"/>
      <c r="XR140" s="293"/>
      <c r="XS140" s="293"/>
      <c r="XT140" s="293"/>
      <c r="XU140" s="293"/>
      <c r="XV140" s="293"/>
      <c r="XW140" s="293"/>
      <c r="XX140" s="293"/>
      <c r="XY140" s="293"/>
      <c r="XZ140" s="293"/>
      <c r="YA140" s="293"/>
      <c r="YB140" s="293"/>
      <c r="YC140" s="293"/>
      <c r="YD140" s="293"/>
      <c r="YE140" s="293"/>
      <c r="YF140" s="293"/>
      <c r="YG140" s="293"/>
      <c r="YH140" s="293"/>
      <c r="YI140" s="293"/>
      <c r="YJ140" s="293"/>
      <c r="YK140" s="293"/>
      <c r="YL140" s="293"/>
      <c r="YM140" s="293"/>
      <c r="YN140" s="293"/>
      <c r="YO140" s="293"/>
      <c r="YP140" s="293"/>
      <c r="YQ140" s="293"/>
      <c r="YR140" s="293"/>
      <c r="YS140" s="293"/>
      <c r="YT140" s="293"/>
      <c r="YU140" s="293"/>
      <c r="YV140" s="293"/>
      <c r="YW140" s="293"/>
      <c r="YX140" s="293"/>
      <c r="YY140" s="293"/>
      <c r="YZ140" s="293"/>
      <c r="ZA140" s="293"/>
      <c r="ZB140" s="293"/>
      <c r="ZC140" s="293"/>
      <c r="ZD140" s="293"/>
      <c r="ZE140" s="293"/>
      <c r="ZF140" s="293"/>
      <c r="ZG140" s="293"/>
      <c r="ZH140" s="293"/>
      <c r="ZI140" s="293"/>
      <c r="ZJ140" s="293"/>
      <c r="ZK140" s="293"/>
      <c r="ZL140" s="293"/>
      <c r="ZM140" s="293"/>
      <c r="ZN140" s="293"/>
      <c r="ZO140" s="293"/>
      <c r="ZP140" s="293"/>
      <c r="ZQ140" s="293"/>
      <c r="ZR140" s="293"/>
      <c r="ZS140" s="293"/>
      <c r="ZT140" s="293"/>
      <c r="ZU140" s="293"/>
      <c r="ZV140" s="293"/>
      <c r="ZW140" s="293"/>
      <c r="ZX140" s="293"/>
      <c r="ZY140" s="293"/>
      <c r="ZZ140" s="293"/>
      <c r="AAA140" s="293"/>
      <c r="AAB140" s="293"/>
      <c r="AAC140" s="293"/>
      <c r="AAD140" s="293"/>
      <c r="AAE140" s="293"/>
      <c r="AAF140" s="293"/>
      <c r="AAG140" s="293"/>
      <c r="AAH140" s="293"/>
      <c r="AAI140" s="293"/>
      <c r="AAJ140" s="293"/>
      <c r="AAK140" s="293"/>
      <c r="AAL140" s="293"/>
      <c r="AAM140" s="293"/>
      <c r="AAN140" s="293"/>
      <c r="AAO140" s="293"/>
      <c r="AAP140" s="293"/>
      <c r="AAQ140" s="293"/>
      <c r="AAR140" s="293"/>
      <c r="AAS140" s="293"/>
      <c r="AAT140" s="293"/>
      <c r="AAU140" s="293"/>
      <c r="AAV140" s="293"/>
      <c r="AAW140" s="293"/>
      <c r="AAX140" s="293"/>
      <c r="AAY140" s="293"/>
      <c r="AAZ140" s="293"/>
      <c r="ABA140" s="293"/>
      <c r="ABB140" s="293"/>
      <c r="ABC140" s="293"/>
      <c r="ABD140" s="293"/>
      <c r="ABE140" s="293"/>
      <c r="ABF140" s="293"/>
      <c r="ABG140" s="293"/>
      <c r="ABH140" s="293"/>
      <c r="ABI140" s="293"/>
      <c r="ABJ140" s="293"/>
      <c r="ABK140" s="293"/>
      <c r="ABL140" s="293"/>
      <c r="ABM140" s="293"/>
      <c r="ABN140" s="293"/>
      <c r="ABO140" s="293"/>
      <c r="ABP140" s="293"/>
      <c r="ABQ140" s="293"/>
      <c r="ABR140" s="293"/>
      <c r="ABS140" s="293"/>
      <c r="ABT140" s="293"/>
      <c r="ABU140" s="293"/>
      <c r="ABV140" s="293"/>
      <c r="ABW140" s="293"/>
      <c r="ABX140" s="293"/>
      <c r="ABY140" s="293"/>
      <c r="ABZ140" s="293"/>
      <c r="ACA140" s="293"/>
      <c r="ACB140" s="293"/>
      <c r="ACC140" s="293"/>
      <c r="ACD140" s="293"/>
      <c r="ACE140" s="293"/>
      <c r="ACF140" s="293"/>
      <c r="ACG140" s="293"/>
      <c r="ACH140" s="293"/>
      <c r="ACI140" s="293"/>
      <c r="ACJ140" s="293"/>
      <c r="ACK140" s="293"/>
      <c r="ACL140" s="293"/>
      <c r="ACM140" s="293"/>
      <c r="ACN140" s="293"/>
      <c r="ACO140" s="293"/>
      <c r="ACP140" s="293"/>
      <c r="ACQ140" s="293"/>
      <c r="ACR140" s="293"/>
      <c r="ACS140" s="293"/>
      <c r="ACT140" s="293"/>
      <c r="ACU140" s="293"/>
      <c r="ACV140" s="293"/>
      <c r="ACW140" s="293"/>
      <c r="ACX140" s="293"/>
      <c r="ACY140" s="293"/>
      <c r="ACZ140" s="293"/>
      <c r="ADA140" s="293"/>
      <c r="ADB140" s="293"/>
      <c r="ADC140" s="293"/>
      <c r="ADD140" s="293"/>
      <c r="ADE140" s="293"/>
      <c r="ADF140" s="293"/>
      <c r="ADG140" s="293"/>
      <c r="ADH140" s="293"/>
      <c r="ADI140" s="293"/>
      <c r="ADJ140" s="293"/>
      <c r="ADK140" s="293"/>
      <c r="ADL140" s="293"/>
      <c r="ADM140" s="293"/>
      <c r="ADN140" s="293"/>
      <c r="ADO140" s="293"/>
      <c r="ADP140" s="293"/>
      <c r="ADQ140" s="293"/>
      <c r="ADR140" s="293"/>
      <c r="ADS140" s="293"/>
      <c r="ADT140" s="293"/>
      <c r="ADU140" s="293"/>
      <c r="ADV140" s="293"/>
      <c r="ADW140" s="293"/>
      <c r="ADX140" s="293"/>
      <c r="ADY140" s="293"/>
      <c r="ADZ140" s="293"/>
      <c r="AEA140" s="293"/>
      <c r="AEB140" s="293"/>
      <c r="AEC140" s="293"/>
      <c r="AED140" s="293"/>
      <c r="AEE140" s="293"/>
      <c r="AEF140" s="293"/>
      <c r="AEG140" s="293"/>
      <c r="AEH140" s="293"/>
      <c r="AEI140" s="293"/>
      <c r="AEJ140" s="293"/>
      <c r="AEK140" s="293"/>
      <c r="AEL140" s="293"/>
      <c r="AEM140" s="293"/>
      <c r="AEN140" s="293"/>
      <c r="AEO140" s="293"/>
      <c r="AEP140" s="293"/>
      <c r="AEQ140" s="293"/>
      <c r="AER140" s="293"/>
      <c r="AES140" s="293"/>
      <c r="AET140" s="293"/>
      <c r="AEU140" s="293"/>
      <c r="AEV140" s="293"/>
      <c r="AEW140" s="293"/>
      <c r="AEX140" s="293"/>
      <c r="AEY140" s="293"/>
      <c r="AEZ140" s="293"/>
      <c r="AFA140" s="293"/>
      <c r="AFB140" s="293"/>
      <c r="AFC140" s="293"/>
      <c r="AFD140" s="293"/>
      <c r="AFE140" s="293"/>
      <c r="AFF140" s="293"/>
      <c r="AFG140" s="293"/>
      <c r="AFH140" s="293"/>
      <c r="AFI140" s="293"/>
      <c r="AFJ140" s="293"/>
      <c r="AFK140" s="293"/>
      <c r="AFL140" s="293"/>
      <c r="AFM140" s="293"/>
      <c r="AFN140" s="293"/>
      <c r="AFO140" s="293"/>
      <c r="AFP140" s="293"/>
      <c r="AFQ140" s="293"/>
      <c r="AFR140" s="293"/>
      <c r="AFS140" s="293"/>
      <c r="AFT140" s="293"/>
      <c r="AFU140" s="293"/>
      <c r="AFV140" s="293"/>
      <c r="AFW140" s="293"/>
      <c r="AFX140" s="293"/>
      <c r="AFY140" s="293"/>
      <c r="AFZ140" s="293"/>
      <c r="AGA140" s="293"/>
      <c r="AGB140" s="293"/>
      <c r="AGC140" s="293"/>
      <c r="AGD140" s="293"/>
      <c r="AGE140" s="293"/>
      <c r="AGF140" s="293"/>
      <c r="AGG140" s="293"/>
      <c r="AGH140" s="293"/>
      <c r="AGI140" s="293"/>
      <c r="AGJ140" s="293"/>
      <c r="AGK140" s="293"/>
      <c r="AGL140" s="293"/>
      <c r="AGM140" s="293"/>
      <c r="AGN140" s="293"/>
      <c r="AGO140" s="293"/>
      <c r="AGP140" s="293"/>
      <c r="AGQ140" s="293"/>
      <c r="AGR140" s="293"/>
      <c r="AGS140" s="293"/>
      <c r="AGT140" s="293"/>
      <c r="AGU140" s="293"/>
      <c r="AGV140" s="293"/>
      <c r="AGW140" s="293"/>
      <c r="AGX140" s="293"/>
      <c r="AGY140" s="293"/>
      <c r="AGZ140" s="293"/>
      <c r="AHA140" s="293"/>
      <c r="AHB140" s="293"/>
      <c r="AHC140" s="293"/>
      <c r="AHD140" s="293"/>
      <c r="AHE140" s="293"/>
      <c r="AHF140" s="293"/>
      <c r="AHG140" s="293"/>
      <c r="AHH140" s="293"/>
      <c r="AHI140" s="293"/>
      <c r="AHJ140" s="293"/>
      <c r="AHK140" s="293"/>
      <c r="AHL140" s="293"/>
      <c r="AHM140" s="293"/>
      <c r="AHN140" s="293"/>
      <c r="AHO140" s="293"/>
      <c r="AHP140" s="293"/>
      <c r="AHQ140" s="293"/>
      <c r="AHR140" s="293"/>
      <c r="AHS140" s="293"/>
      <c r="AHT140" s="293"/>
      <c r="AHU140" s="293"/>
      <c r="AHV140" s="293"/>
      <c r="AHW140" s="293"/>
      <c r="AHX140" s="293"/>
      <c r="AHY140" s="293"/>
      <c r="AHZ140" s="293"/>
      <c r="AIA140" s="293"/>
      <c r="AIB140" s="293"/>
      <c r="AIC140" s="293"/>
      <c r="AID140" s="293"/>
      <c r="AIE140" s="293"/>
      <c r="AIF140" s="293"/>
      <c r="AIG140" s="293"/>
      <c r="AIH140" s="293"/>
      <c r="AII140" s="293"/>
      <c r="AIJ140" s="293"/>
      <c r="AIK140" s="293"/>
      <c r="AIL140" s="293"/>
      <c r="AIM140" s="293"/>
      <c r="AIN140" s="293"/>
      <c r="AIO140" s="293"/>
      <c r="AIP140" s="293"/>
      <c r="AIQ140" s="293"/>
      <c r="AIR140" s="293"/>
      <c r="AIS140" s="293"/>
      <c r="AIT140" s="293"/>
      <c r="AIU140" s="293"/>
      <c r="AIV140" s="293"/>
      <c r="AIW140" s="293"/>
      <c r="AIX140" s="293"/>
      <c r="AIY140" s="293"/>
      <c r="AIZ140" s="293"/>
    </row>
    <row r="141" spans="1:936" s="294" customFormat="1" ht="15" customHeight="1" thickBot="1" x14ac:dyDescent="0.3">
      <c r="A141" s="202"/>
      <c r="B141" s="203"/>
      <c r="C141" s="213"/>
      <c r="D141" s="195" t="s">
        <v>67</v>
      </c>
      <c r="E141" s="196"/>
      <c r="F141" s="196"/>
      <c r="G141" s="196"/>
      <c r="H141" s="196"/>
      <c r="I141" s="196"/>
      <c r="J141" s="196"/>
      <c r="K141" s="196"/>
      <c r="L141" s="197"/>
      <c r="M141" s="62"/>
      <c r="N141" s="78">
        <f>N51</f>
        <v>24086688</v>
      </c>
      <c r="O141" s="78">
        <f>O51</f>
        <v>18496922.612149809</v>
      </c>
      <c r="P141" s="78">
        <f>P51</f>
        <v>0</v>
      </c>
      <c r="Q141" s="78">
        <f>Q51</f>
        <v>2951863.7028913228</v>
      </c>
      <c r="R141" s="78">
        <f>R51</f>
        <v>2210496.0583513039</v>
      </c>
      <c r="S141" s="78">
        <f>S51</f>
        <v>15545058.909258485</v>
      </c>
      <c r="T141" s="117"/>
      <c r="U141" s="292"/>
      <c r="V141" s="293"/>
      <c r="W141" s="293"/>
      <c r="X141" s="293"/>
      <c r="Y141" s="293"/>
      <c r="Z141" s="293"/>
      <c r="AA141" s="293"/>
      <c r="AB141" s="293"/>
      <c r="AC141" s="293"/>
      <c r="AD141" s="293"/>
      <c r="AE141" s="293"/>
      <c r="AF141" s="293"/>
      <c r="AG141" s="293"/>
      <c r="AH141" s="293"/>
      <c r="AI141" s="293"/>
      <c r="AJ141" s="293"/>
      <c r="AK141" s="293"/>
      <c r="AL141" s="293"/>
      <c r="AM141" s="293"/>
      <c r="AN141" s="293"/>
      <c r="AO141" s="293"/>
      <c r="AP141" s="293"/>
      <c r="AQ141" s="293"/>
      <c r="AR141" s="293"/>
      <c r="AS141" s="293"/>
      <c r="AT141" s="293"/>
      <c r="AU141" s="293"/>
      <c r="AV141" s="293"/>
      <c r="AW141" s="293"/>
      <c r="AX141" s="293"/>
      <c r="AY141" s="293"/>
      <c r="AZ141" s="293"/>
      <c r="BA141" s="293"/>
      <c r="BB141" s="293"/>
      <c r="BC141" s="293"/>
      <c r="BD141" s="293"/>
      <c r="BE141" s="293"/>
      <c r="BF141" s="293"/>
      <c r="BG141" s="293"/>
      <c r="BH141" s="293"/>
      <c r="BI141" s="293"/>
      <c r="BJ141" s="293"/>
      <c r="BK141" s="293"/>
      <c r="BL141" s="293"/>
      <c r="BM141" s="293"/>
      <c r="BN141" s="293"/>
      <c r="BO141" s="293"/>
      <c r="BP141" s="293"/>
      <c r="BQ141" s="293"/>
      <c r="BR141" s="293"/>
      <c r="BS141" s="293"/>
      <c r="BT141" s="293"/>
      <c r="BU141" s="293"/>
      <c r="BV141" s="293"/>
      <c r="BW141" s="293"/>
      <c r="BX141" s="293"/>
      <c r="BY141" s="293"/>
      <c r="BZ141" s="293"/>
      <c r="CA141" s="293"/>
      <c r="CB141" s="293"/>
      <c r="CC141" s="293"/>
      <c r="CD141" s="293"/>
      <c r="CE141" s="293"/>
      <c r="CF141" s="293"/>
      <c r="CG141" s="293"/>
      <c r="CH141" s="293"/>
      <c r="CI141" s="293"/>
      <c r="CJ141" s="293"/>
      <c r="CK141" s="293"/>
      <c r="CL141" s="293"/>
      <c r="CM141" s="293"/>
      <c r="CN141" s="293"/>
      <c r="CO141" s="293"/>
      <c r="CP141" s="293"/>
      <c r="CQ141" s="293"/>
      <c r="CR141" s="293"/>
      <c r="CS141" s="293"/>
      <c r="CT141" s="293"/>
      <c r="CU141" s="293"/>
      <c r="CV141" s="293"/>
      <c r="CW141" s="293"/>
      <c r="CX141" s="293"/>
      <c r="CY141" s="293"/>
      <c r="CZ141" s="293"/>
      <c r="DA141" s="293"/>
      <c r="DB141" s="293"/>
      <c r="DC141" s="293"/>
      <c r="DD141" s="293"/>
      <c r="DE141" s="293"/>
      <c r="DF141" s="293"/>
      <c r="DG141" s="293"/>
      <c r="DH141" s="293"/>
      <c r="DI141" s="293"/>
      <c r="DJ141" s="293"/>
      <c r="DK141" s="293"/>
      <c r="DL141" s="293"/>
      <c r="DM141" s="293"/>
      <c r="DN141" s="293"/>
      <c r="DO141" s="293"/>
      <c r="DP141" s="293"/>
      <c r="DQ141" s="293"/>
      <c r="DR141" s="293"/>
      <c r="DS141" s="293"/>
      <c r="DT141" s="293"/>
      <c r="DU141" s="293"/>
      <c r="DV141" s="293"/>
      <c r="DW141" s="293"/>
      <c r="DX141" s="293"/>
      <c r="DY141" s="293"/>
      <c r="DZ141" s="293"/>
      <c r="EA141" s="293"/>
      <c r="EB141" s="293"/>
      <c r="EC141" s="293"/>
      <c r="ED141" s="293"/>
      <c r="EE141" s="293"/>
      <c r="EF141" s="293"/>
      <c r="EG141" s="293"/>
      <c r="EH141" s="293"/>
      <c r="EI141" s="293"/>
      <c r="EJ141" s="293"/>
      <c r="EK141" s="293"/>
      <c r="EL141" s="293"/>
      <c r="EM141" s="293"/>
      <c r="EN141" s="293"/>
      <c r="EO141" s="293"/>
      <c r="EP141" s="293"/>
      <c r="EQ141" s="293"/>
      <c r="ER141" s="293"/>
      <c r="ES141" s="293"/>
      <c r="ET141" s="293"/>
      <c r="EU141" s="293"/>
      <c r="EV141" s="293"/>
      <c r="EW141" s="293"/>
      <c r="EX141" s="293"/>
      <c r="EY141" s="293"/>
      <c r="EZ141" s="293"/>
      <c r="FA141" s="293"/>
      <c r="FB141" s="293"/>
      <c r="FC141" s="293"/>
      <c r="FD141" s="293"/>
      <c r="FE141" s="293"/>
      <c r="FF141" s="293"/>
      <c r="FG141" s="293"/>
      <c r="FH141" s="293"/>
      <c r="FI141" s="293"/>
      <c r="FJ141" s="293"/>
      <c r="FK141" s="293"/>
      <c r="FL141" s="293"/>
      <c r="FM141" s="293"/>
      <c r="FN141" s="293"/>
      <c r="FO141" s="293"/>
      <c r="FP141" s="293"/>
      <c r="FQ141" s="293"/>
      <c r="FR141" s="293"/>
      <c r="FS141" s="293"/>
      <c r="FT141" s="293"/>
      <c r="FU141" s="293"/>
      <c r="FV141" s="293"/>
      <c r="FW141" s="293"/>
      <c r="FX141" s="293"/>
      <c r="FY141" s="293"/>
      <c r="FZ141" s="293"/>
      <c r="GA141" s="293"/>
      <c r="GB141" s="293"/>
      <c r="GC141" s="293"/>
      <c r="GD141" s="293"/>
      <c r="GE141" s="293"/>
      <c r="GF141" s="293"/>
      <c r="GG141" s="293"/>
      <c r="GH141" s="293"/>
      <c r="GI141" s="293"/>
      <c r="GJ141" s="293"/>
      <c r="GK141" s="293"/>
      <c r="GL141" s="293"/>
      <c r="GM141" s="293"/>
      <c r="GN141" s="293"/>
      <c r="GO141" s="293"/>
      <c r="GP141" s="293"/>
      <c r="GQ141" s="293"/>
      <c r="GR141" s="293"/>
      <c r="GS141" s="293"/>
      <c r="GT141" s="293"/>
      <c r="GU141" s="293"/>
      <c r="GV141" s="293"/>
      <c r="GW141" s="293"/>
      <c r="GX141" s="293"/>
      <c r="GY141" s="293"/>
      <c r="GZ141" s="293"/>
      <c r="HA141" s="293"/>
      <c r="HB141" s="293"/>
      <c r="HC141" s="293"/>
      <c r="HD141" s="293"/>
      <c r="HE141" s="293"/>
      <c r="HF141" s="293"/>
      <c r="HG141" s="293"/>
      <c r="HH141" s="293"/>
      <c r="HI141" s="293"/>
      <c r="HJ141" s="293"/>
      <c r="HK141" s="293"/>
      <c r="HL141" s="293"/>
      <c r="HM141" s="293"/>
      <c r="HN141" s="293"/>
      <c r="HO141" s="293"/>
      <c r="HP141" s="293"/>
      <c r="HQ141" s="293"/>
      <c r="HR141" s="293"/>
      <c r="HS141" s="293"/>
      <c r="HT141" s="293"/>
      <c r="HU141" s="293"/>
      <c r="HV141" s="293"/>
      <c r="HW141" s="293"/>
      <c r="HX141" s="293"/>
      <c r="HY141" s="293"/>
      <c r="HZ141" s="293"/>
      <c r="IA141" s="293"/>
      <c r="IB141" s="293"/>
      <c r="IC141" s="293"/>
      <c r="ID141" s="293"/>
      <c r="IE141" s="293"/>
      <c r="IF141" s="293"/>
      <c r="IG141" s="293"/>
      <c r="IH141" s="293"/>
      <c r="II141" s="293"/>
      <c r="IJ141" s="293"/>
      <c r="IK141" s="293"/>
      <c r="IL141" s="293"/>
      <c r="IM141" s="293"/>
      <c r="IN141" s="293"/>
      <c r="IO141" s="293"/>
      <c r="IP141" s="293"/>
      <c r="IQ141" s="293"/>
      <c r="IR141" s="293"/>
      <c r="IS141" s="293"/>
      <c r="IT141" s="293"/>
      <c r="IU141" s="293"/>
      <c r="IV141" s="293"/>
      <c r="IW141" s="293"/>
      <c r="IX141" s="293"/>
      <c r="IY141" s="293"/>
      <c r="IZ141" s="293"/>
      <c r="JA141" s="293"/>
      <c r="JB141" s="293"/>
      <c r="JC141" s="293"/>
      <c r="JD141" s="293"/>
      <c r="JE141" s="293"/>
      <c r="JF141" s="293"/>
      <c r="JG141" s="293"/>
      <c r="JH141" s="293"/>
      <c r="JI141" s="293"/>
      <c r="JJ141" s="293"/>
      <c r="JK141" s="293"/>
      <c r="JL141" s="293"/>
      <c r="JM141" s="293"/>
      <c r="JN141" s="293"/>
      <c r="JO141" s="293"/>
      <c r="JP141" s="293"/>
      <c r="JQ141" s="293"/>
      <c r="JR141" s="293"/>
      <c r="JS141" s="293"/>
      <c r="JT141" s="293"/>
      <c r="JU141" s="293"/>
      <c r="JV141" s="293"/>
      <c r="JW141" s="293"/>
      <c r="JX141" s="293"/>
      <c r="JY141" s="293"/>
      <c r="JZ141" s="293"/>
      <c r="KA141" s="293"/>
      <c r="KB141" s="293"/>
      <c r="KC141" s="293"/>
      <c r="KD141" s="293"/>
      <c r="KE141" s="293"/>
      <c r="KF141" s="293"/>
      <c r="KG141" s="293"/>
      <c r="KH141" s="293"/>
      <c r="KI141" s="293"/>
      <c r="KJ141" s="293"/>
      <c r="KK141" s="293"/>
      <c r="KL141" s="293"/>
      <c r="KM141" s="293"/>
      <c r="KN141" s="293"/>
      <c r="KO141" s="293"/>
      <c r="KP141" s="293"/>
      <c r="KQ141" s="293"/>
      <c r="KR141" s="293"/>
      <c r="KS141" s="293"/>
      <c r="KT141" s="293"/>
      <c r="KU141" s="293"/>
      <c r="KV141" s="293"/>
      <c r="KW141" s="293"/>
      <c r="KX141" s="293"/>
      <c r="KY141" s="293"/>
      <c r="KZ141" s="293"/>
      <c r="LA141" s="293"/>
      <c r="LB141" s="293"/>
      <c r="LC141" s="293"/>
      <c r="LD141" s="293"/>
      <c r="LE141" s="293"/>
      <c r="LF141" s="293"/>
      <c r="LG141" s="293"/>
      <c r="LH141" s="293"/>
      <c r="LI141" s="293"/>
      <c r="LJ141" s="293"/>
      <c r="LK141" s="293"/>
      <c r="LL141" s="293"/>
      <c r="LM141" s="293"/>
      <c r="LN141" s="293"/>
      <c r="LO141" s="293"/>
      <c r="LP141" s="293"/>
      <c r="LQ141" s="293"/>
      <c r="LR141" s="293"/>
      <c r="LS141" s="293"/>
      <c r="LT141" s="293"/>
      <c r="LU141" s="293"/>
      <c r="LV141" s="293"/>
      <c r="LW141" s="293"/>
      <c r="LX141" s="293"/>
      <c r="LY141" s="293"/>
      <c r="LZ141" s="293"/>
      <c r="MA141" s="293"/>
      <c r="MB141" s="293"/>
      <c r="MC141" s="293"/>
      <c r="MD141" s="293"/>
      <c r="ME141" s="293"/>
      <c r="MF141" s="293"/>
      <c r="MG141" s="293"/>
      <c r="MH141" s="293"/>
      <c r="MI141" s="293"/>
      <c r="MJ141" s="293"/>
      <c r="MK141" s="293"/>
      <c r="ML141" s="293"/>
      <c r="MM141" s="293"/>
      <c r="MN141" s="293"/>
      <c r="MO141" s="293"/>
      <c r="MP141" s="293"/>
      <c r="MQ141" s="293"/>
      <c r="MR141" s="293"/>
      <c r="MS141" s="293"/>
      <c r="MT141" s="293"/>
      <c r="MU141" s="293"/>
      <c r="MV141" s="293"/>
      <c r="MW141" s="293"/>
      <c r="MX141" s="293"/>
      <c r="MY141" s="293"/>
      <c r="MZ141" s="293"/>
      <c r="NA141" s="293"/>
      <c r="NB141" s="293"/>
      <c r="NC141" s="293"/>
      <c r="ND141" s="293"/>
      <c r="NE141" s="293"/>
      <c r="NF141" s="293"/>
      <c r="NG141" s="293"/>
      <c r="NH141" s="293"/>
      <c r="NI141" s="293"/>
      <c r="NJ141" s="293"/>
      <c r="NK141" s="293"/>
      <c r="NL141" s="293"/>
      <c r="NM141" s="293"/>
      <c r="NN141" s="293"/>
      <c r="NO141" s="293"/>
      <c r="NP141" s="293"/>
      <c r="NQ141" s="293"/>
      <c r="NR141" s="293"/>
      <c r="NS141" s="293"/>
      <c r="NT141" s="293"/>
      <c r="NU141" s="293"/>
      <c r="NV141" s="293"/>
      <c r="NW141" s="293"/>
      <c r="NX141" s="293"/>
      <c r="NY141" s="293"/>
      <c r="NZ141" s="293"/>
      <c r="OA141" s="293"/>
      <c r="OB141" s="293"/>
      <c r="OC141" s="293"/>
      <c r="OD141" s="293"/>
      <c r="OE141" s="293"/>
      <c r="OF141" s="293"/>
      <c r="OG141" s="293"/>
      <c r="OH141" s="293"/>
      <c r="OI141" s="293"/>
      <c r="OJ141" s="293"/>
      <c r="OK141" s="293"/>
      <c r="OL141" s="293"/>
      <c r="OM141" s="293"/>
      <c r="ON141" s="293"/>
      <c r="OO141" s="293"/>
      <c r="OP141" s="293"/>
      <c r="OQ141" s="293"/>
      <c r="OR141" s="293"/>
      <c r="OS141" s="293"/>
      <c r="OT141" s="293"/>
      <c r="OU141" s="293"/>
      <c r="OV141" s="293"/>
      <c r="OW141" s="293"/>
      <c r="OX141" s="293"/>
      <c r="OY141" s="293"/>
      <c r="OZ141" s="293"/>
      <c r="PA141" s="293"/>
      <c r="PB141" s="293"/>
      <c r="PC141" s="293"/>
      <c r="PD141" s="293"/>
      <c r="PE141" s="293"/>
      <c r="PF141" s="293"/>
      <c r="PG141" s="293"/>
      <c r="PH141" s="293"/>
      <c r="PI141" s="293"/>
      <c r="PJ141" s="293"/>
      <c r="PK141" s="293"/>
      <c r="PL141" s="293"/>
      <c r="PM141" s="293"/>
      <c r="PN141" s="293"/>
      <c r="PO141" s="293"/>
      <c r="PP141" s="293"/>
      <c r="PQ141" s="293"/>
      <c r="PR141" s="293"/>
      <c r="PS141" s="293"/>
      <c r="PT141" s="293"/>
      <c r="PU141" s="293"/>
      <c r="PV141" s="293"/>
      <c r="PW141" s="293"/>
      <c r="PX141" s="293"/>
      <c r="PY141" s="293"/>
      <c r="PZ141" s="293"/>
      <c r="QA141" s="293"/>
      <c r="QB141" s="293"/>
      <c r="QC141" s="293"/>
      <c r="QD141" s="293"/>
      <c r="QE141" s="293"/>
      <c r="QF141" s="293"/>
      <c r="QG141" s="293"/>
      <c r="QH141" s="293"/>
      <c r="QI141" s="293"/>
      <c r="QJ141" s="293"/>
      <c r="QK141" s="293"/>
      <c r="QL141" s="293"/>
      <c r="QM141" s="293"/>
      <c r="QN141" s="293"/>
      <c r="QO141" s="293"/>
      <c r="QP141" s="293"/>
      <c r="QQ141" s="293"/>
      <c r="QR141" s="293"/>
      <c r="QS141" s="293"/>
      <c r="QT141" s="293"/>
      <c r="QU141" s="293"/>
      <c r="QV141" s="293"/>
      <c r="QW141" s="293"/>
      <c r="QX141" s="293"/>
      <c r="QY141" s="293"/>
      <c r="QZ141" s="293"/>
      <c r="RA141" s="293"/>
      <c r="RB141" s="293"/>
      <c r="RC141" s="293"/>
      <c r="RD141" s="293"/>
      <c r="RE141" s="293"/>
      <c r="RF141" s="293"/>
      <c r="RG141" s="293"/>
      <c r="RH141" s="293"/>
      <c r="RI141" s="293"/>
      <c r="RJ141" s="293"/>
      <c r="RK141" s="293"/>
      <c r="RL141" s="293"/>
      <c r="RM141" s="293"/>
      <c r="RN141" s="293"/>
      <c r="RO141" s="293"/>
      <c r="RP141" s="293"/>
      <c r="RQ141" s="293"/>
      <c r="RR141" s="293"/>
      <c r="RS141" s="293"/>
      <c r="RT141" s="293"/>
      <c r="RU141" s="293"/>
      <c r="RV141" s="293"/>
      <c r="RW141" s="293"/>
      <c r="RX141" s="293"/>
      <c r="RY141" s="293"/>
      <c r="RZ141" s="293"/>
      <c r="SA141" s="293"/>
      <c r="SB141" s="293"/>
      <c r="SC141" s="293"/>
      <c r="SD141" s="293"/>
      <c r="SE141" s="293"/>
      <c r="SF141" s="293"/>
      <c r="SG141" s="293"/>
      <c r="SH141" s="293"/>
      <c r="SI141" s="293"/>
      <c r="SJ141" s="293"/>
      <c r="SK141" s="293"/>
      <c r="SL141" s="293"/>
      <c r="SM141" s="293"/>
      <c r="SN141" s="293"/>
      <c r="SO141" s="293"/>
      <c r="SP141" s="293"/>
      <c r="SQ141" s="293"/>
      <c r="SR141" s="293"/>
      <c r="SS141" s="293"/>
      <c r="ST141" s="293"/>
      <c r="SU141" s="293"/>
      <c r="SV141" s="293"/>
      <c r="SW141" s="293"/>
      <c r="SX141" s="293"/>
      <c r="SY141" s="293"/>
      <c r="SZ141" s="293"/>
      <c r="TA141" s="293"/>
      <c r="TB141" s="293"/>
      <c r="TC141" s="293"/>
      <c r="TD141" s="293"/>
      <c r="TE141" s="293"/>
      <c r="TF141" s="293"/>
      <c r="TG141" s="293"/>
      <c r="TH141" s="293"/>
      <c r="TI141" s="293"/>
      <c r="TJ141" s="293"/>
      <c r="TK141" s="293"/>
      <c r="TL141" s="293"/>
      <c r="TM141" s="293"/>
      <c r="TN141" s="293"/>
      <c r="TO141" s="293"/>
      <c r="TP141" s="293"/>
      <c r="TQ141" s="293"/>
      <c r="TR141" s="293"/>
      <c r="TS141" s="293"/>
      <c r="TT141" s="293"/>
      <c r="TU141" s="293"/>
      <c r="TV141" s="293"/>
      <c r="TW141" s="293"/>
      <c r="TX141" s="293"/>
      <c r="TY141" s="293"/>
      <c r="TZ141" s="293"/>
      <c r="UA141" s="293"/>
      <c r="UB141" s="293"/>
      <c r="UC141" s="293"/>
      <c r="UD141" s="293"/>
      <c r="UE141" s="293"/>
      <c r="UF141" s="293"/>
      <c r="UG141" s="293"/>
      <c r="UH141" s="293"/>
      <c r="UI141" s="293"/>
      <c r="UJ141" s="293"/>
      <c r="UK141" s="293"/>
      <c r="UL141" s="293"/>
      <c r="UM141" s="293"/>
      <c r="UN141" s="293"/>
      <c r="UO141" s="293"/>
      <c r="UP141" s="293"/>
      <c r="UQ141" s="293"/>
      <c r="UR141" s="293"/>
      <c r="US141" s="293"/>
      <c r="UT141" s="293"/>
      <c r="UU141" s="293"/>
      <c r="UV141" s="293"/>
      <c r="UW141" s="293"/>
      <c r="UX141" s="293"/>
      <c r="UY141" s="293"/>
      <c r="UZ141" s="293"/>
      <c r="VA141" s="293"/>
      <c r="VB141" s="293"/>
      <c r="VC141" s="293"/>
      <c r="VD141" s="293"/>
      <c r="VE141" s="293"/>
      <c r="VF141" s="293"/>
      <c r="VG141" s="293"/>
      <c r="VH141" s="293"/>
      <c r="VI141" s="293"/>
      <c r="VJ141" s="293"/>
      <c r="VK141" s="293"/>
      <c r="VL141" s="293"/>
      <c r="VM141" s="293"/>
      <c r="VN141" s="293"/>
      <c r="VO141" s="293"/>
      <c r="VP141" s="293"/>
      <c r="VQ141" s="293"/>
      <c r="VR141" s="293"/>
      <c r="VS141" s="293"/>
      <c r="VT141" s="293"/>
      <c r="VU141" s="293"/>
      <c r="VV141" s="293"/>
      <c r="VW141" s="293"/>
      <c r="VX141" s="293"/>
      <c r="VY141" s="293"/>
      <c r="VZ141" s="293"/>
      <c r="WA141" s="293"/>
      <c r="WB141" s="293"/>
      <c r="WC141" s="293"/>
      <c r="WD141" s="293"/>
      <c r="WE141" s="293"/>
      <c r="WF141" s="293"/>
      <c r="WG141" s="293"/>
      <c r="WH141" s="293"/>
      <c r="WI141" s="293"/>
      <c r="WJ141" s="293"/>
      <c r="WK141" s="293"/>
      <c r="WL141" s="293"/>
      <c r="WM141" s="293"/>
      <c r="WN141" s="293"/>
      <c r="WO141" s="293"/>
      <c r="WP141" s="293"/>
      <c r="WQ141" s="293"/>
      <c r="WR141" s="293"/>
      <c r="WS141" s="293"/>
      <c r="WT141" s="293"/>
      <c r="WU141" s="293"/>
      <c r="WV141" s="293"/>
      <c r="WW141" s="293"/>
      <c r="WX141" s="293"/>
      <c r="WY141" s="293"/>
      <c r="WZ141" s="293"/>
      <c r="XA141" s="293"/>
      <c r="XB141" s="293"/>
      <c r="XC141" s="293"/>
      <c r="XD141" s="293"/>
      <c r="XE141" s="293"/>
      <c r="XF141" s="293"/>
      <c r="XG141" s="293"/>
      <c r="XH141" s="293"/>
      <c r="XI141" s="293"/>
      <c r="XJ141" s="293"/>
      <c r="XK141" s="293"/>
      <c r="XL141" s="293"/>
      <c r="XM141" s="293"/>
      <c r="XN141" s="293"/>
      <c r="XO141" s="293"/>
      <c r="XP141" s="293"/>
      <c r="XQ141" s="293"/>
      <c r="XR141" s="293"/>
      <c r="XS141" s="293"/>
      <c r="XT141" s="293"/>
      <c r="XU141" s="293"/>
      <c r="XV141" s="293"/>
      <c r="XW141" s="293"/>
      <c r="XX141" s="293"/>
      <c r="XY141" s="293"/>
      <c r="XZ141" s="293"/>
      <c r="YA141" s="293"/>
      <c r="YB141" s="293"/>
      <c r="YC141" s="293"/>
      <c r="YD141" s="293"/>
      <c r="YE141" s="293"/>
      <c r="YF141" s="293"/>
      <c r="YG141" s="293"/>
      <c r="YH141" s="293"/>
      <c r="YI141" s="293"/>
      <c r="YJ141" s="293"/>
      <c r="YK141" s="293"/>
      <c r="YL141" s="293"/>
      <c r="YM141" s="293"/>
      <c r="YN141" s="293"/>
      <c r="YO141" s="293"/>
      <c r="YP141" s="293"/>
      <c r="YQ141" s="293"/>
      <c r="YR141" s="293"/>
      <c r="YS141" s="293"/>
      <c r="YT141" s="293"/>
      <c r="YU141" s="293"/>
      <c r="YV141" s="293"/>
      <c r="YW141" s="293"/>
      <c r="YX141" s="293"/>
      <c r="YY141" s="293"/>
      <c r="YZ141" s="293"/>
      <c r="ZA141" s="293"/>
      <c r="ZB141" s="293"/>
      <c r="ZC141" s="293"/>
      <c r="ZD141" s="293"/>
      <c r="ZE141" s="293"/>
      <c r="ZF141" s="293"/>
      <c r="ZG141" s="293"/>
      <c r="ZH141" s="293"/>
      <c r="ZI141" s="293"/>
      <c r="ZJ141" s="293"/>
      <c r="ZK141" s="293"/>
      <c r="ZL141" s="293"/>
      <c r="ZM141" s="293"/>
      <c r="ZN141" s="293"/>
      <c r="ZO141" s="293"/>
      <c r="ZP141" s="293"/>
      <c r="ZQ141" s="293"/>
      <c r="ZR141" s="293"/>
      <c r="ZS141" s="293"/>
      <c r="ZT141" s="293"/>
      <c r="ZU141" s="293"/>
      <c r="ZV141" s="293"/>
      <c r="ZW141" s="293"/>
      <c r="ZX141" s="293"/>
      <c r="ZY141" s="293"/>
      <c r="ZZ141" s="293"/>
      <c r="AAA141" s="293"/>
      <c r="AAB141" s="293"/>
      <c r="AAC141" s="293"/>
      <c r="AAD141" s="293"/>
      <c r="AAE141" s="293"/>
      <c r="AAF141" s="293"/>
      <c r="AAG141" s="293"/>
      <c r="AAH141" s="293"/>
      <c r="AAI141" s="293"/>
      <c r="AAJ141" s="293"/>
      <c r="AAK141" s="293"/>
      <c r="AAL141" s="293"/>
      <c r="AAM141" s="293"/>
      <c r="AAN141" s="293"/>
      <c r="AAO141" s="293"/>
      <c r="AAP141" s="293"/>
      <c r="AAQ141" s="293"/>
      <c r="AAR141" s="293"/>
      <c r="AAS141" s="293"/>
      <c r="AAT141" s="293"/>
      <c r="AAU141" s="293"/>
      <c r="AAV141" s="293"/>
      <c r="AAW141" s="293"/>
      <c r="AAX141" s="293"/>
      <c r="AAY141" s="293"/>
      <c r="AAZ141" s="293"/>
      <c r="ABA141" s="293"/>
      <c r="ABB141" s="293"/>
      <c r="ABC141" s="293"/>
      <c r="ABD141" s="293"/>
      <c r="ABE141" s="293"/>
      <c r="ABF141" s="293"/>
      <c r="ABG141" s="293"/>
      <c r="ABH141" s="293"/>
      <c r="ABI141" s="293"/>
      <c r="ABJ141" s="293"/>
      <c r="ABK141" s="293"/>
      <c r="ABL141" s="293"/>
      <c r="ABM141" s="293"/>
      <c r="ABN141" s="293"/>
      <c r="ABO141" s="293"/>
      <c r="ABP141" s="293"/>
      <c r="ABQ141" s="293"/>
      <c r="ABR141" s="293"/>
      <c r="ABS141" s="293"/>
      <c r="ABT141" s="293"/>
      <c r="ABU141" s="293"/>
      <c r="ABV141" s="293"/>
      <c r="ABW141" s="293"/>
      <c r="ABX141" s="293"/>
      <c r="ABY141" s="293"/>
      <c r="ABZ141" s="293"/>
      <c r="ACA141" s="293"/>
      <c r="ACB141" s="293"/>
      <c r="ACC141" s="293"/>
      <c r="ACD141" s="293"/>
      <c r="ACE141" s="293"/>
      <c r="ACF141" s="293"/>
      <c r="ACG141" s="293"/>
      <c r="ACH141" s="293"/>
      <c r="ACI141" s="293"/>
      <c r="ACJ141" s="293"/>
      <c r="ACK141" s="293"/>
      <c r="ACL141" s="293"/>
      <c r="ACM141" s="293"/>
      <c r="ACN141" s="293"/>
      <c r="ACO141" s="293"/>
      <c r="ACP141" s="293"/>
      <c r="ACQ141" s="293"/>
      <c r="ACR141" s="293"/>
      <c r="ACS141" s="293"/>
      <c r="ACT141" s="293"/>
      <c r="ACU141" s="293"/>
      <c r="ACV141" s="293"/>
      <c r="ACW141" s="293"/>
      <c r="ACX141" s="293"/>
      <c r="ACY141" s="293"/>
      <c r="ACZ141" s="293"/>
      <c r="ADA141" s="293"/>
      <c r="ADB141" s="293"/>
      <c r="ADC141" s="293"/>
      <c r="ADD141" s="293"/>
      <c r="ADE141" s="293"/>
      <c r="ADF141" s="293"/>
      <c r="ADG141" s="293"/>
      <c r="ADH141" s="293"/>
      <c r="ADI141" s="293"/>
      <c r="ADJ141" s="293"/>
      <c r="ADK141" s="293"/>
      <c r="ADL141" s="293"/>
      <c r="ADM141" s="293"/>
      <c r="ADN141" s="293"/>
      <c r="ADO141" s="293"/>
      <c r="ADP141" s="293"/>
      <c r="ADQ141" s="293"/>
      <c r="ADR141" s="293"/>
      <c r="ADS141" s="293"/>
      <c r="ADT141" s="293"/>
      <c r="ADU141" s="293"/>
      <c r="ADV141" s="293"/>
      <c r="ADW141" s="293"/>
      <c r="ADX141" s="293"/>
      <c r="ADY141" s="293"/>
      <c r="ADZ141" s="293"/>
      <c r="AEA141" s="293"/>
      <c r="AEB141" s="293"/>
      <c r="AEC141" s="293"/>
      <c r="AED141" s="293"/>
      <c r="AEE141" s="293"/>
      <c r="AEF141" s="293"/>
      <c r="AEG141" s="293"/>
      <c r="AEH141" s="293"/>
      <c r="AEI141" s="293"/>
      <c r="AEJ141" s="293"/>
      <c r="AEK141" s="293"/>
      <c r="AEL141" s="293"/>
      <c r="AEM141" s="293"/>
      <c r="AEN141" s="293"/>
      <c r="AEO141" s="293"/>
      <c r="AEP141" s="293"/>
      <c r="AEQ141" s="293"/>
      <c r="AER141" s="293"/>
      <c r="AES141" s="293"/>
      <c r="AET141" s="293"/>
      <c r="AEU141" s="293"/>
      <c r="AEV141" s="293"/>
      <c r="AEW141" s="293"/>
      <c r="AEX141" s="293"/>
      <c r="AEY141" s="293"/>
      <c r="AEZ141" s="293"/>
      <c r="AFA141" s="293"/>
      <c r="AFB141" s="293"/>
      <c r="AFC141" s="293"/>
      <c r="AFD141" s="293"/>
      <c r="AFE141" s="293"/>
      <c r="AFF141" s="293"/>
      <c r="AFG141" s="293"/>
      <c r="AFH141" s="293"/>
      <c r="AFI141" s="293"/>
      <c r="AFJ141" s="293"/>
      <c r="AFK141" s="293"/>
      <c r="AFL141" s="293"/>
      <c r="AFM141" s="293"/>
      <c r="AFN141" s="293"/>
      <c r="AFO141" s="293"/>
      <c r="AFP141" s="293"/>
      <c r="AFQ141" s="293"/>
      <c r="AFR141" s="293"/>
      <c r="AFS141" s="293"/>
      <c r="AFT141" s="293"/>
      <c r="AFU141" s="293"/>
      <c r="AFV141" s="293"/>
      <c r="AFW141" s="293"/>
      <c r="AFX141" s="293"/>
      <c r="AFY141" s="293"/>
      <c r="AFZ141" s="293"/>
      <c r="AGA141" s="293"/>
      <c r="AGB141" s="293"/>
      <c r="AGC141" s="293"/>
      <c r="AGD141" s="293"/>
      <c r="AGE141" s="293"/>
      <c r="AGF141" s="293"/>
      <c r="AGG141" s="293"/>
      <c r="AGH141" s="293"/>
      <c r="AGI141" s="293"/>
      <c r="AGJ141" s="293"/>
      <c r="AGK141" s="293"/>
      <c r="AGL141" s="293"/>
      <c r="AGM141" s="293"/>
      <c r="AGN141" s="293"/>
      <c r="AGO141" s="293"/>
      <c r="AGP141" s="293"/>
      <c r="AGQ141" s="293"/>
      <c r="AGR141" s="293"/>
      <c r="AGS141" s="293"/>
      <c r="AGT141" s="293"/>
      <c r="AGU141" s="293"/>
      <c r="AGV141" s="293"/>
      <c r="AGW141" s="293"/>
      <c r="AGX141" s="293"/>
      <c r="AGY141" s="293"/>
      <c r="AGZ141" s="293"/>
      <c r="AHA141" s="293"/>
      <c r="AHB141" s="293"/>
      <c r="AHC141" s="293"/>
      <c r="AHD141" s="293"/>
      <c r="AHE141" s="293"/>
      <c r="AHF141" s="293"/>
      <c r="AHG141" s="293"/>
      <c r="AHH141" s="293"/>
      <c r="AHI141" s="293"/>
      <c r="AHJ141" s="293"/>
      <c r="AHK141" s="293"/>
      <c r="AHL141" s="293"/>
      <c r="AHM141" s="293"/>
      <c r="AHN141" s="293"/>
      <c r="AHO141" s="293"/>
      <c r="AHP141" s="293"/>
      <c r="AHQ141" s="293"/>
      <c r="AHR141" s="293"/>
      <c r="AHS141" s="293"/>
      <c r="AHT141" s="293"/>
      <c r="AHU141" s="293"/>
      <c r="AHV141" s="293"/>
      <c r="AHW141" s="293"/>
      <c r="AHX141" s="293"/>
      <c r="AHY141" s="293"/>
      <c r="AHZ141" s="293"/>
      <c r="AIA141" s="293"/>
      <c r="AIB141" s="293"/>
      <c r="AIC141" s="293"/>
      <c r="AID141" s="293"/>
      <c r="AIE141" s="293"/>
      <c r="AIF141" s="293"/>
      <c r="AIG141" s="293"/>
      <c r="AIH141" s="293"/>
      <c r="AII141" s="293"/>
      <c r="AIJ141" s="293"/>
      <c r="AIK141" s="293"/>
      <c r="AIL141" s="293"/>
      <c r="AIM141" s="293"/>
      <c r="AIN141" s="293"/>
      <c r="AIO141" s="293"/>
      <c r="AIP141" s="293"/>
      <c r="AIQ141" s="293"/>
      <c r="AIR141" s="293"/>
      <c r="AIS141" s="293"/>
      <c r="AIT141" s="293"/>
      <c r="AIU141" s="293"/>
      <c r="AIV141" s="293"/>
      <c r="AIW141" s="293"/>
      <c r="AIX141" s="293"/>
      <c r="AIY141" s="293"/>
      <c r="AIZ141" s="293"/>
    </row>
    <row r="142" spans="1:936" ht="51" customHeight="1" thickBot="1" x14ac:dyDescent="0.3">
      <c r="A142" s="81">
        <v>94</v>
      </c>
      <c r="B142" s="82" t="s">
        <v>268</v>
      </c>
      <c r="C142" s="83" t="s">
        <v>269</v>
      </c>
      <c r="D142" s="83" t="s">
        <v>119</v>
      </c>
      <c r="E142" s="83"/>
      <c r="F142" s="83"/>
      <c r="G142" s="83"/>
      <c r="H142" s="83"/>
      <c r="I142" s="83"/>
      <c r="J142" s="83"/>
      <c r="K142" s="83" t="s">
        <v>379</v>
      </c>
      <c r="L142" s="83" t="s">
        <v>270</v>
      </c>
      <c r="M142" s="83" t="s">
        <v>3</v>
      </c>
      <c r="N142" s="84">
        <f>834800635300+144000000000+32000000000+132000000000+3500000000</f>
        <v>1146300635300</v>
      </c>
      <c r="O142" s="85">
        <f>834798635300+12095027500+14732486250+11774486250+13492000000+25492000000+15482000000+12375860000+12000000000+13000000000+12000000000+15700000000+17856140000+15664000000+17000000000+14500000000+15500000000</f>
        <v>1073462635300</v>
      </c>
      <c r="P142" s="86">
        <v>1.0000000000000001E-5</v>
      </c>
      <c r="Q142" s="85"/>
      <c r="R142" s="85"/>
      <c r="S142" s="87">
        <f>O142-Q142</f>
        <v>1073462635300</v>
      </c>
      <c r="T142" s="120" t="s">
        <v>82</v>
      </c>
    </row>
    <row r="143" spans="1:936" s="294" customFormat="1" ht="15" customHeight="1" x14ac:dyDescent="0.25">
      <c r="A143" s="88"/>
      <c r="B143" s="88"/>
      <c r="C143" s="88"/>
      <c r="D143" s="89"/>
      <c r="E143" s="89"/>
      <c r="F143" s="89"/>
      <c r="G143" s="89"/>
      <c r="H143" s="89"/>
      <c r="I143" s="89"/>
      <c r="J143" s="89"/>
      <c r="K143" s="89"/>
      <c r="L143" s="89"/>
      <c r="M143" s="90"/>
      <c r="N143" s="91"/>
      <c r="O143" s="91"/>
      <c r="P143" s="91"/>
      <c r="Q143" s="91"/>
      <c r="R143" s="91"/>
      <c r="S143" s="91"/>
      <c r="T143" s="91"/>
      <c r="U143" s="292"/>
      <c r="V143" s="293"/>
      <c r="W143" s="293"/>
      <c r="X143" s="293"/>
      <c r="Y143" s="293"/>
      <c r="Z143" s="293"/>
      <c r="AA143" s="293"/>
      <c r="AB143" s="293"/>
      <c r="AC143" s="293"/>
      <c r="AD143" s="293"/>
      <c r="AE143" s="293"/>
      <c r="AF143" s="293"/>
      <c r="AG143" s="293"/>
      <c r="AH143" s="293"/>
      <c r="AI143" s="293"/>
      <c r="AJ143" s="293"/>
      <c r="AK143" s="293"/>
      <c r="AL143" s="293"/>
      <c r="AM143" s="293"/>
      <c r="AN143" s="293"/>
      <c r="AO143" s="293"/>
      <c r="AP143" s="293"/>
      <c r="AQ143" s="293"/>
      <c r="AR143" s="293"/>
      <c r="AS143" s="293"/>
      <c r="AT143" s="293"/>
      <c r="AU143" s="293"/>
      <c r="AV143" s="293"/>
      <c r="AW143" s="293"/>
      <c r="AX143" s="293"/>
      <c r="AY143" s="293"/>
      <c r="AZ143" s="293"/>
      <c r="BA143" s="293"/>
      <c r="BB143" s="293"/>
      <c r="BC143" s="293"/>
      <c r="BD143" s="293"/>
      <c r="BE143" s="293"/>
      <c r="BF143" s="293"/>
      <c r="BG143" s="293"/>
      <c r="BH143" s="293"/>
      <c r="BI143" s="293"/>
      <c r="BJ143" s="293"/>
      <c r="BK143" s="293"/>
      <c r="BL143" s="293"/>
      <c r="BM143" s="293"/>
      <c r="BN143" s="293"/>
      <c r="BO143" s="293"/>
      <c r="BP143" s="293"/>
      <c r="BQ143" s="293"/>
      <c r="BR143" s="293"/>
      <c r="BS143" s="293"/>
      <c r="BT143" s="293"/>
      <c r="BU143" s="293"/>
      <c r="BV143" s="293"/>
      <c r="BW143" s="293"/>
      <c r="BX143" s="293"/>
      <c r="BY143" s="293"/>
      <c r="BZ143" s="293"/>
      <c r="CA143" s="293"/>
      <c r="CB143" s="293"/>
      <c r="CC143" s="293"/>
      <c r="CD143" s="293"/>
      <c r="CE143" s="293"/>
      <c r="CF143" s="293"/>
      <c r="CG143" s="293"/>
      <c r="CH143" s="293"/>
      <c r="CI143" s="293"/>
      <c r="CJ143" s="293"/>
      <c r="CK143" s="293"/>
      <c r="CL143" s="293"/>
      <c r="CM143" s="293"/>
      <c r="CN143" s="293"/>
      <c r="CO143" s="293"/>
      <c r="CP143" s="293"/>
      <c r="CQ143" s="293"/>
      <c r="CR143" s="293"/>
      <c r="CS143" s="293"/>
      <c r="CT143" s="293"/>
      <c r="CU143" s="293"/>
      <c r="CV143" s="293"/>
      <c r="CW143" s="293"/>
      <c r="CX143" s="293"/>
      <c r="CY143" s="293"/>
      <c r="CZ143" s="293"/>
      <c r="DA143" s="293"/>
      <c r="DB143" s="293"/>
      <c r="DC143" s="293"/>
      <c r="DD143" s="293"/>
      <c r="DE143" s="293"/>
      <c r="DF143" s="293"/>
      <c r="DG143" s="293"/>
      <c r="DH143" s="293"/>
      <c r="DI143" s="293"/>
      <c r="DJ143" s="293"/>
      <c r="DK143" s="293"/>
      <c r="DL143" s="293"/>
      <c r="DM143" s="293"/>
      <c r="DN143" s="293"/>
      <c r="DO143" s="293"/>
      <c r="DP143" s="293"/>
      <c r="DQ143" s="293"/>
      <c r="DR143" s="293"/>
      <c r="DS143" s="293"/>
      <c r="DT143" s="293"/>
      <c r="DU143" s="293"/>
      <c r="DV143" s="293"/>
      <c r="DW143" s="293"/>
      <c r="DX143" s="293"/>
      <c r="DY143" s="293"/>
      <c r="DZ143" s="293"/>
      <c r="EA143" s="293"/>
      <c r="EB143" s="293"/>
      <c r="EC143" s="293"/>
      <c r="ED143" s="293"/>
      <c r="EE143" s="293"/>
      <c r="EF143" s="293"/>
      <c r="EG143" s="293"/>
      <c r="EH143" s="293"/>
      <c r="EI143" s="293"/>
      <c r="EJ143" s="293"/>
      <c r="EK143" s="293"/>
      <c r="EL143" s="293"/>
      <c r="EM143" s="293"/>
      <c r="EN143" s="293"/>
      <c r="EO143" s="293"/>
      <c r="EP143" s="293"/>
      <c r="EQ143" s="293"/>
      <c r="ER143" s="293"/>
      <c r="ES143" s="293"/>
      <c r="ET143" s="293"/>
      <c r="EU143" s="293"/>
      <c r="EV143" s="293"/>
      <c r="EW143" s="293"/>
      <c r="EX143" s="293"/>
      <c r="EY143" s="293"/>
      <c r="EZ143" s="293"/>
      <c r="FA143" s="293"/>
      <c r="FB143" s="293"/>
      <c r="FC143" s="293"/>
      <c r="FD143" s="293"/>
      <c r="FE143" s="293"/>
      <c r="FF143" s="293"/>
      <c r="FG143" s="293"/>
      <c r="FH143" s="293"/>
      <c r="FI143" s="293"/>
      <c r="FJ143" s="293"/>
      <c r="FK143" s="293"/>
      <c r="FL143" s="293"/>
      <c r="FM143" s="293"/>
      <c r="FN143" s="293"/>
      <c r="FO143" s="293"/>
      <c r="FP143" s="293"/>
      <c r="FQ143" s="293"/>
      <c r="FR143" s="293"/>
      <c r="FS143" s="293"/>
      <c r="FT143" s="293"/>
      <c r="FU143" s="293"/>
      <c r="FV143" s="293"/>
      <c r="FW143" s="293"/>
      <c r="FX143" s="293"/>
      <c r="FY143" s="293"/>
      <c r="FZ143" s="293"/>
      <c r="GA143" s="293"/>
      <c r="GB143" s="293"/>
      <c r="GC143" s="293"/>
      <c r="GD143" s="293"/>
      <c r="GE143" s="293"/>
      <c r="GF143" s="293"/>
      <c r="GG143" s="293"/>
      <c r="GH143" s="293"/>
      <c r="GI143" s="293"/>
      <c r="GJ143" s="293"/>
      <c r="GK143" s="293"/>
      <c r="GL143" s="293"/>
      <c r="GM143" s="293"/>
      <c r="GN143" s="293"/>
      <c r="GO143" s="293"/>
      <c r="GP143" s="293"/>
      <c r="GQ143" s="293"/>
      <c r="GR143" s="293"/>
      <c r="GS143" s="293"/>
      <c r="GT143" s="293"/>
      <c r="GU143" s="293"/>
      <c r="GV143" s="293"/>
      <c r="GW143" s="293"/>
      <c r="GX143" s="293"/>
      <c r="GY143" s="293"/>
      <c r="GZ143" s="293"/>
      <c r="HA143" s="293"/>
      <c r="HB143" s="293"/>
      <c r="HC143" s="293"/>
      <c r="HD143" s="293"/>
      <c r="HE143" s="293"/>
      <c r="HF143" s="293"/>
      <c r="HG143" s="293"/>
      <c r="HH143" s="293"/>
      <c r="HI143" s="293"/>
      <c r="HJ143" s="293"/>
      <c r="HK143" s="293"/>
      <c r="HL143" s="293"/>
      <c r="HM143" s="293"/>
      <c r="HN143" s="293"/>
      <c r="HO143" s="293"/>
      <c r="HP143" s="293"/>
      <c r="HQ143" s="293"/>
      <c r="HR143" s="293"/>
      <c r="HS143" s="293"/>
      <c r="HT143" s="293"/>
      <c r="HU143" s="293"/>
      <c r="HV143" s="293"/>
      <c r="HW143" s="293"/>
      <c r="HX143" s="293"/>
      <c r="HY143" s="293"/>
      <c r="HZ143" s="293"/>
      <c r="IA143" s="293"/>
      <c r="IB143" s="293"/>
      <c r="IC143" s="293"/>
      <c r="ID143" s="293"/>
      <c r="IE143" s="293"/>
      <c r="IF143" s="293"/>
      <c r="IG143" s="293"/>
      <c r="IH143" s="293"/>
      <c r="II143" s="293"/>
      <c r="IJ143" s="293"/>
      <c r="IK143" s="293"/>
      <c r="IL143" s="293"/>
      <c r="IM143" s="293"/>
      <c r="IN143" s="293"/>
      <c r="IO143" s="293"/>
      <c r="IP143" s="293"/>
      <c r="IQ143" s="293"/>
      <c r="IR143" s="293"/>
      <c r="IS143" s="293"/>
      <c r="IT143" s="293"/>
      <c r="IU143" s="293"/>
      <c r="IV143" s="293"/>
      <c r="IW143" s="293"/>
      <c r="IX143" s="293"/>
      <c r="IY143" s="293"/>
      <c r="IZ143" s="293"/>
      <c r="JA143" s="293"/>
      <c r="JB143" s="293"/>
      <c r="JC143" s="293"/>
      <c r="JD143" s="293"/>
      <c r="JE143" s="293"/>
      <c r="JF143" s="293"/>
      <c r="JG143" s="293"/>
      <c r="JH143" s="293"/>
      <c r="JI143" s="293"/>
      <c r="JJ143" s="293"/>
      <c r="JK143" s="293"/>
      <c r="JL143" s="293"/>
      <c r="JM143" s="293"/>
      <c r="JN143" s="293"/>
      <c r="JO143" s="293"/>
      <c r="JP143" s="293"/>
      <c r="JQ143" s="293"/>
      <c r="JR143" s="293"/>
      <c r="JS143" s="293"/>
      <c r="JT143" s="293"/>
      <c r="JU143" s="293"/>
      <c r="JV143" s="293"/>
      <c r="JW143" s="293"/>
      <c r="JX143" s="293"/>
      <c r="JY143" s="293"/>
      <c r="JZ143" s="293"/>
      <c r="KA143" s="293"/>
      <c r="KB143" s="293"/>
      <c r="KC143" s="293"/>
      <c r="KD143" s="293"/>
      <c r="KE143" s="293"/>
      <c r="KF143" s="293"/>
      <c r="KG143" s="293"/>
      <c r="KH143" s="293"/>
      <c r="KI143" s="293"/>
      <c r="KJ143" s="293"/>
      <c r="KK143" s="293"/>
      <c r="KL143" s="293"/>
      <c r="KM143" s="293"/>
      <c r="KN143" s="293"/>
      <c r="KO143" s="293"/>
      <c r="KP143" s="293"/>
      <c r="KQ143" s="293"/>
      <c r="KR143" s="293"/>
      <c r="KS143" s="293"/>
      <c r="KT143" s="293"/>
      <c r="KU143" s="293"/>
      <c r="KV143" s="293"/>
      <c r="KW143" s="293"/>
      <c r="KX143" s="293"/>
      <c r="KY143" s="293"/>
      <c r="KZ143" s="293"/>
      <c r="LA143" s="293"/>
      <c r="LB143" s="293"/>
      <c r="LC143" s="293"/>
      <c r="LD143" s="293"/>
      <c r="LE143" s="293"/>
      <c r="LF143" s="293"/>
      <c r="LG143" s="293"/>
      <c r="LH143" s="293"/>
      <c r="LI143" s="293"/>
      <c r="LJ143" s="293"/>
      <c r="LK143" s="293"/>
      <c r="LL143" s="293"/>
      <c r="LM143" s="293"/>
      <c r="LN143" s="293"/>
      <c r="LO143" s="293"/>
      <c r="LP143" s="293"/>
      <c r="LQ143" s="293"/>
      <c r="LR143" s="293"/>
      <c r="LS143" s="293"/>
      <c r="LT143" s="293"/>
      <c r="LU143" s="293"/>
      <c r="LV143" s="293"/>
      <c r="LW143" s="293"/>
      <c r="LX143" s="293"/>
      <c r="LY143" s="293"/>
      <c r="LZ143" s="293"/>
      <c r="MA143" s="293"/>
      <c r="MB143" s="293"/>
      <c r="MC143" s="293"/>
      <c r="MD143" s="293"/>
      <c r="ME143" s="293"/>
      <c r="MF143" s="293"/>
      <c r="MG143" s="293"/>
      <c r="MH143" s="293"/>
      <c r="MI143" s="293"/>
      <c r="MJ143" s="293"/>
      <c r="MK143" s="293"/>
      <c r="ML143" s="293"/>
      <c r="MM143" s="293"/>
      <c r="MN143" s="293"/>
      <c r="MO143" s="293"/>
      <c r="MP143" s="293"/>
      <c r="MQ143" s="293"/>
      <c r="MR143" s="293"/>
      <c r="MS143" s="293"/>
      <c r="MT143" s="293"/>
      <c r="MU143" s="293"/>
      <c r="MV143" s="293"/>
      <c r="MW143" s="293"/>
      <c r="MX143" s="293"/>
      <c r="MY143" s="293"/>
      <c r="MZ143" s="293"/>
      <c r="NA143" s="293"/>
      <c r="NB143" s="293"/>
      <c r="NC143" s="293"/>
      <c r="ND143" s="293"/>
      <c r="NE143" s="293"/>
      <c r="NF143" s="293"/>
      <c r="NG143" s="293"/>
      <c r="NH143" s="293"/>
      <c r="NI143" s="293"/>
      <c r="NJ143" s="293"/>
      <c r="NK143" s="293"/>
      <c r="NL143" s="293"/>
      <c r="NM143" s="293"/>
      <c r="NN143" s="293"/>
      <c r="NO143" s="293"/>
      <c r="NP143" s="293"/>
      <c r="NQ143" s="293"/>
      <c r="NR143" s="293"/>
      <c r="NS143" s="293"/>
      <c r="NT143" s="293"/>
      <c r="NU143" s="293"/>
      <c r="NV143" s="293"/>
      <c r="NW143" s="293"/>
      <c r="NX143" s="293"/>
      <c r="NY143" s="293"/>
      <c r="NZ143" s="293"/>
      <c r="OA143" s="293"/>
      <c r="OB143" s="293"/>
      <c r="OC143" s="293"/>
      <c r="OD143" s="293"/>
      <c r="OE143" s="293"/>
      <c r="OF143" s="293"/>
      <c r="OG143" s="293"/>
      <c r="OH143" s="293"/>
      <c r="OI143" s="293"/>
      <c r="OJ143" s="293"/>
      <c r="OK143" s="293"/>
      <c r="OL143" s="293"/>
      <c r="OM143" s="293"/>
      <c r="ON143" s="293"/>
      <c r="OO143" s="293"/>
      <c r="OP143" s="293"/>
      <c r="OQ143" s="293"/>
      <c r="OR143" s="293"/>
      <c r="OS143" s="293"/>
      <c r="OT143" s="293"/>
      <c r="OU143" s="293"/>
      <c r="OV143" s="293"/>
      <c r="OW143" s="293"/>
      <c r="OX143" s="293"/>
      <c r="OY143" s="293"/>
      <c r="OZ143" s="293"/>
      <c r="PA143" s="293"/>
      <c r="PB143" s="293"/>
      <c r="PC143" s="293"/>
      <c r="PD143" s="293"/>
      <c r="PE143" s="293"/>
      <c r="PF143" s="293"/>
      <c r="PG143" s="293"/>
      <c r="PH143" s="293"/>
      <c r="PI143" s="293"/>
      <c r="PJ143" s="293"/>
      <c r="PK143" s="293"/>
      <c r="PL143" s="293"/>
      <c r="PM143" s="293"/>
      <c r="PN143" s="293"/>
      <c r="PO143" s="293"/>
      <c r="PP143" s="293"/>
      <c r="PQ143" s="293"/>
      <c r="PR143" s="293"/>
      <c r="PS143" s="293"/>
      <c r="PT143" s="293"/>
      <c r="PU143" s="293"/>
      <c r="PV143" s="293"/>
      <c r="PW143" s="293"/>
      <c r="PX143" s="293"/>
      <c r="PY143" s="293"/>
      <c r="PZ143" s="293"/>
      <c r="QA143" s="293"/>
      <c r="QB143" s="293"/>
      <c r="QC143" s="293"/>
      <c r="QD143" s="293"/>
      <c r="QE143" s="293"/>
      <c r="QF143" s="293"/>
      <c r="QG143" s="293"/>
      <c r="QH143" s="293"/>
      <c r="QI143" s="293"/>
      <c r="QJ143" s="293"/>
      <c r="QK143" s="293"/>
      <c r="QL143" s="293"/>
      <c r="QM143" s="293"/>
      <c r="QN143" s="293"/>
      <c r="QO143" s="293"/>
      <c r="QP143" s="293"/>
      <c r="QQ143" s="293"/>
      <c r="QR143" s="293"/>
      <c r="QS143" s="293"/>
      <c r="QT143" s="293"/>
      <c r="QU143" s="293"/>
      <c r="QV143" s="293"/>
      <c r="QW143" s="293"/>
      <c r="QX143" s="293"/>
      <c r="QY143" s="293"/>
      <c r="QZ143" s="293"/>
      <c r="RA143" s="293"/>
      <c r="RB143" s="293"/>
      <c r="RC143" s="293"/>
      <c r="RD143" s="293"/>
      <c r="RE143" s="293"/>
      <c r="RF143" s="293"/>
      <c r="RG143" s="293"/>
      <c r="RH143" s="293"/>
      <c r="RI143" s="293"/>
      <c r="RJ143" s="293"/>
      <c r="RK143" s="293"/>
      <c r="RL143" s="293"/>
      <c r="RM143" s="293"/>
      <c r="RN143" s="293"/>
      <c r="RO143" s="293"/>
      <c r="RP143" s="293"/>
      <c r="RQ143" s="293"/>
      <c r="RR143" s="293"/>
      <c r="RS143" s="293"/>
      <c r="RT143" s="293"/>
      <c r="RU143" s="293"/>
      <c r="RV143" s="293"/>
      <c r="RW143" s="293"/>
      <c r="RX143" s="293"/>
      <c r="RY143" s="293"/>
      <c r="RZ143" s="293"/>
      <c r="SA143" s="293"/>
      <c r="SB143" s="293"/>
      <c r="SC143" s="293"/>
      <c r="SD143" s="293"/>
      <c r="SE143" s="293"/>
      <c r="SF143" s="293"/>
      <c r="SG143" s="293"/>
      <c r="SH143" s="293"/>
      <c r="SI143" s="293"/>
      <c r="SJ143" s="293"/>
      <c r="SK143" s="293"/>
      <c r="SL143" s="293"/>
      <c r="SM143" s="293"/>
      <c r="SN143" s="293"/>
      <c r="SO143" s="293"/>
      <c r="SP143" s="293"/>
      <c r="SQ143" s="293"/>
      <c r="SR143" s="293"/>
      <c r="SS143" s="293"/>
      <c r="ST143" s="293"/>
      <c r="SU143" s="293"/>
      <c r="SV143" s="293"/>
      <c r="SW143" s="293"/>
      <c r="SX143" s="293"/>
      <c r="SY143" s="293"/>
      <c r="SZ143" s="293"/>
      <c r="TA143" s="293"/>
      <c r="TB143" s="293"/>
      <c r="TC143" s="293"/>
      <c r="TD143" s="293"/>
      <c r="TE143" s="293"/>
      <c r="TF143" s="293"/>
      <c r="TG143" s="293"/>
      <c r="TH143" s="293"/>
      <c r="TI143" s="293"/>
      <c r="TJ143" s="293"/>
      <c r="TK143" s="293"/>
      <c r="TL143" s="293"/>
      <c r="TM143" s="293"/>
      <c r="TN143" s="293"/>
      <c r="TO143" s="293"/>
      <c r="TP143" s="293"/>
      <c r="TQ143" s="293"/>
      <c r="TR143" s="293"/>
      <c r="TS143" s="293"/>
      <c r="TT143" s="293"/>
      <c r="TU143" s="293"/>
      <c r="TV143" s="293"/>
      <c r="TW143" s="293"/>
      <c r="TX143" s="293"/>
      <c r="TY143" s="293"/>
      <c r="TZ143" s="293"/>
      <c r="UA143" s="293"/>
      <c r="UB143" s="293"/>
      <c r="UC143" s="293"/>
      <c r="UD143" s="293"/>
      <c r="UE143" s="293"/>
      <c r="UF143" s="293"/>
      <c r="UG143" s="293"/>
      <c r="UH143" s="293"/>
      <c r="UI143" s="293"/>
      <c r="UJ143" s="293"/>
      <c r="UK143" s="293"/>
      <c r="UL143" s="293"/>
      <c r="UM143" s="293"/>
      <c r="UN143" s="293"/>
      <c r="UO143" s="293"/>
      <c r="UP143" s="293"/>
      <c r="UQ143" s="293"/>
      <c r="UR143" s="293"/>
      <c r="US143" s="293"/>
      <c r="UT143" s="293"/>
      <c r="UU143" s="293"/>
      <c r="UV143" s="293"/>
      <c r="UW143" s="293"/>
      <c r="UX143" s="293"/>
      <c r="UY143" s="293"/>
      <c r="UZ143" s="293"/>
      <c r="VA143" s="293"/>
      <c r="VB143" s="293"/>
      <c r="VC143" s="293"/>
      <c r="VD143" s="293"/>
      <c r="VE143" s="293"/>
      <c r="VF143" s="293"/>
      <c r="VG143" s="293"/>
      <c r="VH143" s="293"/>
      <c r="VI143" s="293"/>
      <c r="VJ143" s="293"/>
      <c r="VK143" s="293"/>
      <c r="VL143" s="293"/>
      <c r="VM143" s="293"/>
      <c r="VN143" s="293"/>
      <c r="VO143" s="293"/>
      <c r="VP143" s="293"/>
      <c r="VQ143" s="293"/>
      <c r="VR143" s="293"/>
      <c r="VS143" s="293"/>
      <c r="VT143" s="293"/>
      <c r="VU143" s="293"/>
      <c r="VV143" s="293"/>
      <c r="VW143" s="293"/>
      <c r="VX143" s="293"/>
      <c r="VY143" s="293"/>
      <c r="VZ143" s="293"/>
      <c r="WA143" s="293"/>
      <c r="WB143" s="293"/>
      <c r="WC143" s="293"/>
      <c r="WD143" s="293"/>
      <c r="WE143" s="293"/>
      <c r="WF143" s="293"/>
      <c r="WG143" s="293"/>
      <c r="WH143" s="293"/>
      <c r="WI143" s="293"/>
      <c r="WJ143" s="293"/>
      <c r="WK143" s="293"/>
      <c r="WL143" s="293"/>
      <c r="WM143" s="293"/>
      <c r="WN143" s="293"/>
      <c r="WO143" s="293"/>
      <c r="WP143" s="293"/>
      <c r="WQ143" s="293"/>
      <c r="WR143" s="293"/>
      <c r="WS143" s="293"/>
      <c r="WT143" s="293"/>
      <c r="WU143" s="293"/>
      <c r="WV143" s="293"/>
      <c r="WW143" s="293"/>
      <c r="WX143" s="293"/>
      <c r="WY143" s="293"/>
      <c r="WZ143" s="293"/>
      <c r="XA143" s="293"/>
      <c r="XB143" s="293"/>
      <c r="XC143" s="293"/>
      <c r="XD143" s="293"/>
      <c r="XE143" s="293"/>
      <c r="XF143" s="293"/>
      <c r="XG143" s="293"/>
      <c r="XH143" s="293"/>
      <c r="XI143" s="293"/>
      <c r="XJ143" s="293"/>
      <c r="XK143" s="293"/>
      <c r="XL143" s="293"/>
      <c r="XM143" s="293"/>
      <c r="XN143" s="293"/>
      <c r="XO143" s="293"/>
      <c r="XP143" s="293"/>
      <c r="XQ143" s="293"/>
      <c r="XR143" s="293"/>
      <c r="XS143" s="293"/>
      <c r="XT143" s="293"/>
      <c r="XU143" s="293"/>
      <c r="XV143" s="293"/>
      <c r="XW143" s="293"/>
      <c r="XX143" s="293"/>
      <c r="XY143" s="293"/>
      <c r="XZ143" s="293"/>
      <c r="YA143" s="293"/>
      <c r="YB143" s="293"/>
      <c r="YC143" s="293"/>
      <c r="YD143" s="293"/>
      <c r="YE143" s="293"/>
      <c r="YF143" s="293"/>
      <c r="YG143" s="293"/>
      <c r="YH143" s="293"/>
      <c r="YI143" s="293"/>
      <c r="YJ143" s="293"/>
      <c r="YK143" s="293"/>
      <c r="YL143" s="293"/>
      <c r="YM143" s="293"/>
      <c r="YN143" s="293"/>
      <c r="YO143" s="293"/>
      <c r="YP143" s="293"/>
      <c r="YQ143" s="293"/>
      <c r="YR143" s="293"/>
      <c r="YS143" s="293"/>
      <c r="YT143" s="293"/>
      <c r="YU143" s="293"/>
      <c r="YV143" s="293"/>
      <c r="YW143" s="293"/>
      <c r="YX143" s="293"/>
      <c r="YY143" s="293"/>
      <c r="YZ143" s="293"/>
      <c r="ZA143" s="293"/>
      <c r="ZB143" s="293"/>
      <c r="ZC143" s="293"/>
      <c r="ZD143" s="293"/>
      <c r="ZE143" s="293"/>
      <c r="ZF143" s="293"/>
      <c r="ZG143" s="293"/>
      <c r="ZH143" s="293"/>
      <c r="ZI143" s="293"/>
      <c r="ZJ143" s="293"/>
      <c r="ZK143" s="293"/>
      <c r="ZL143" s="293"/>
      <c r="ZM143" s="293"/>
      <c r="ZN143" s="293"/>
      <c r="ZO143" s="293"/>
      <c r="ZP143" s="293"/>
      <c r="ZQ143" s="293"/>
      <c r="ZR143" s="293"/>
      <c r="ZS143" s="293"/>
      <c r="ZT143" s="293"/>
      <c r="ZU143" s="293"/>
      <c r="ZV143" s="293"/>
      <c r="ZW143" s="293"/>
      <c r="ZX143" s="293"/>
      <c r="ZY143" s="293"/>
      <c r="ZZ143" s="293"/>
      <c r="AAA143" s="293"/>
      <c r="AAB143" s="293"/>
      <c r="AAC143" s="293"/>
      <c r="AAD143" s="293"/>
      <c r="AAE143" s="293"/>
      <c r="AAF143" s="293"/>
      <c r="AAG143" s="293"/>
      <c r="AAH143" s="293"/>
      <c r="AAI143" s="293"/>
      <c r="AAJ143" s="293"/>
      <c r="AAK143" s="293"/>
      <c r="AAL143" s="293"/>
      <c r="AAM143" s="293"/>
      <c r="AAN143" s="293"/>
      <c r="AAO143" s="293"/>
      <c r="AAP143" s="293"/>
      <c r="AAQ143" s="293"/>
      <c r="AAR143" s="293"/>
      <c r="AAS143" s="293"/>
      <c r="AAT143" s="293"/>
      <c r="AAU143" s="293"/>
      <c r="AAV143" s="293"/>
      <c r="AAW143" s="293"/>
      <c r="AAX143" s="293"/>
      <c r="AAY143" s="293"/>
      <c r="AAZ143" s="293"/>
      <c r="ABA143" s="293"/>
      <c r="ABB143" s="293"/>
      <c r="ABC143" s="293"/>
      <c r="ABD143" s="293"/>
      <c r="ABE143" s="293"/>
      <c r="ABF143" s="293"/>
      <c r="ABG143" s="293"/>
      <c r="ABH143" s="293"/>
      <c r="ABI143" s="293"/>
      <c r="ABJ143" s="293"/>
      <c r="ABK143" s="293"/>
      <c r="ABL143" s="293"/>
      <c r="ABM143" s="293"/>
      <c r="ABN143" s="293"/>
      <c r="ABO143" s="293"/>
      <c r="ABP143" s="293"/>
      <c r="ABQ143" s="293"/>
      <c r="ABR143" s="293"/>
      <c r="ABS143" s="293"/>
      <c r="ABT143" s="293"/>
      <c r="ABU143" s="293"/>
      <c r="ABV143" s="293"/>
      <c r="ABW143" s="293"/>
      <c r="ABX143" s="293"/>
      <c r="ABY143" s="293"/>
      <c r="ABZ143" s="293"/>
      <c r="ACA143" s="293"/>
      <c r="ACB143" s="293"/>
      <c r="ACC143" s="293"/>
      <c r="ACD143" s="293"/>
      <c r="ACE143" s="293"/>
      <c r="ACF143" s="293"/>
      <c r="ACG143" s="293"/>
      <c r="ACH143" s="293"/>
      <c r="ACI143" s="293"/>
      <c r="ACJ143" s="293"/>
      <c r="ACK143" s="293"/>
      <c r="ACL143" s="293"/>
      <c r="ACM143" s="293"/>
      <c r="ACN143" s="293"/>
      <c r="ACO143" s="293"/>
      <c r="ACP143" s="293"/>
      <c r="ACQ143" s="293"/>
      <c r="ACR143" s="293"/>
      <c r="ACS143" s="293"/>
      <c r="ACT143" s="293"/>
      <c r="ACU143" s="293"/>
      <c r="ACV143" s="293"/>
      <c r="ACW143" s="293"/>
      <c r="ACX143" s="293"/>
      <c r="ACY143" s="293"/>
      <c r="ACZ143" s="293"/>
      <c r="ADA143" s="293"/>
      <c r="ADB143" s="293"/>
      <c r="ADC143" s="293"/>
      <c r="ADD143" s="293"/>
      <c r="ADE143" s="293"/>
      <c r="ADF143" s="293"/>
      <c r="ADG143" s="293"/>
      <c r="ADH143" s="293"/>
      <c r="ADI143" s="293"/>
      <c r="ADJ143" s="293"/>
      <c r="ADK143" s="293"/>
      <c r="ADL143" s="293"/>
      <c r="ADM143" s="293"/>
      <c r="ADN143" s="293"/>
      <c r="ADO143" s="293"/>
      <c r="ADP143" s="293"/>
      <c r="ADQ143" s="293"/>
      <c r="ADR143" s="293"/>
      <c r="ADS143" s="293"/>
      <c r="ADT143" s="293"/>
      <c r="ADU143" s="293"/>
      <c r="ADV143" s="293"/>
      <c r="ADW143" s="293"/>
      <c r="ADX143" s="293"/>
      <c r="ADY143" s="293"/>
      <c r="ADZ143" s="293"/>
      <c r="AEA143" s="293"/>
      <c r="AEB143" s="293"/>
      <c r="AEC143" s="293"/>
      <c r="AED143" s="293"/>
      <c r="AEE143" s="293"/>
      <c r="AEF143" s="293"/>
      <c r="AEG143" s="293"/>
      <c r="AEH143" s="293"/>
      <c r="AEI143" s="293"/>
      <c r="AEJ143" s="293"/>
      <c r="AEK143" s="293"/>
      <c r="AEL143" s="293"/>
      <c r="AEM143" s="293"/>
      <c r="AEN143" s="293"/>
      <c r="AEO143" s="293"/>
      <c r="AEP143" s="293"/>
      <c r="AEQ143" s="293"/>
      <c r="AER143" s="293"/>
      <c r="AES143" s="293"/>
      <c r="AET143" s="293"/>
      <c r="AEU143" s="293"/>
      <c r="AEV143" s="293"/>
      <c r="AEW143" s="293"/>
      <c r="AEX143" s="293"/>
      <c r="AEY143" s="293"/>
      <c r="AEZ143" s="293"/>
      <c r="AFA143" s="293"/>
      <c r="AFB143" s="293"/>
      <c r="AFC143" s="293"/>
      <c r="AFD143" s="293"/>
      <c r="AFE143" s="293"/>
      <c r="AFF143" s="293"/>
      <c r="AFG143" s="293"/>
      <c r="AFH143" s="293"/>
      <c r="AFI143" s="293"/>
      <c r="AFJ143" s="293"/>
      <c r="AFK143" s="293"/>
      <c r="AFL143" s="293"/>
      <c r="AFM143" s="293"/>
      <c r="AFN143" s="293"/>
      <c r="AFO143" s="293"/>
      <c r="AFP143" s="293"/>
      <c r="AFQ143" s="293"/>
      <c r="AFR143" s="293"/>
      <c r="AFS143" s="293"/>
      <c r="AFT143" s="293"/>
      <c r="AFU143" s="293"/>
      <c r="AFV143" s="293"/>
      <c r="AFW143" s="293"/>
      <c r="AFX143" s="293"/>
      <c r="AFY143" s="293"/>
      <c r="AFZ143" s="293"/>
      <c r="AGA143" s="293"/>
      <c r="AGB143" s="293"/>
      <c r="AGC143" s="293"/>
      <c r="AGD143" s="293"/>
      <c r="AGE143" s="293"/>
      <c r="AGF143" s="293"/>
      <c r="AGG143" s="293"/>
      <c r="AGH143" s="293"/>
      <c r="AGI143" s="293"/>
      <c r="AGJ143" s="293"/>
      <c r="AGK143" s="293"/>
      <c r="AGL143" s="293"/>
      <c r="AGM143" s="293"/>
      <c r="AGN143" s="293"/>
      <c r="AGO143" s="293"/>
      <c r="AGP143" s="293"/>
      <c r="AGQ143" s="293"/>
      <c r="AGR143" s="293"/>
      <c r="AGS143" s="293"/>
      <c r="AGT143" s="293"/>
      <c r="AGU143" s="293"/>
      <c r="AGV143" s="293"/>
      <c r="AGW143" s="293"/>
      <c r="AGX143" s="293"/>
      <c r="AGY143" s="293"/>
      <c r="AGZ143" s="293"/>
      <c r="AHA143" s="293"/>
      <c r="AHB143" s="293"/>
      <c r="AHC143" s="293"/>
      <c r="AHD143" s="293"/>
      <c r="AHE143" s="293"/>
      <c r="AHF143" s="293"/>
      <c r="AHG143" s="293"/>
      <c r="AHH143" s="293"/>
      <c r="AHI143" s="293"/>
      <c r="AHJ143" s="293"/>
      <c r="AHK143" s="293"/>
      <c r="AHL143" s="293"/>
      <c r="AHM143" s="293"/>
      <c r="AHN143" s="293"/>
      <c r="AHO143" s="293"/>
      <c r="AHP143" s="293"/>
      <c r="AHQ143" s="293"/>
      <c r="AHR143" s="293"/>
      <c r="AHS143" s="293"/>
      <c r="AHT143" s="293"/>
      <c r="AHU143" s="293"/>
      <c r="AHV143" s="293"/>
      <c r="AHW143" s="293"/>
      <c r="AHX143" s="293"/>
      <c r="AHY143" s="293"/>
      <c r="AHZ143" s="293"/>
      <c r="AIA143" s="293"/>
      <c r="AIB143" s="293"/>
      <c r="AIC143" s="293"/>
      <c r="AID143" s="293"/>
      <c r="AIE143" s="293"/>
      <c r="AIF143" s="293"/>
      <c r="AIG143" s="293"/>
      <c r="AIH143" s="293"/>
      <c r="AII143" s="293"/>
      <c r="AIJ143" s="293"/>
      <c r="AIK143" s="293"/>
      <c r="AIL143" s="293"/>
      <c r="AIM143" s="293"/>
      <c r="AIN143" s="293"/>
      <c r="AIO143" s="293"/>
      <c r="AIP143" s="293"/>
      <c r="AIQ143" s="293"/>
      <c r="AIR143" s="293"/>
      <c r="AIS143" s="293"/>
      <c r="AIT143" s="293"/>
      <c r="AIU143" s="293"/>
      <c r="AIV143" s="293"/>
      <c r="AIW143" s="293"/>
      <c r="AIX143" s="293"/>
      <c r="AIY143" s="293"/>
      <c r="AIZ143" s="293"/>
    </row>
    <row r="144" spans="1:936" ht="17.25" x14ac:dyDescent="0.3">
      <c r="A144" s="13"/>
      <c r="B144" s="42" t="s">
        <v>3</v>
      </c>
      <c r="C144" s="43"/>
      <c r="D144" s="13"/>
      <c r="E144" s="13"/>
      <c r="F144" s="13"/>
      <c r="G144" s="13"/>
      <c r="H144" s="13"/>
      <c r="I144" s="13"/>
      <c r="J144" s="13"/>
      <c r="K144" s="92"/>
      <c r="L144" s="13"/>
      <c r="M144" s="93"/>
      <c r="N144" s="94"/>
      <c r="O144" s="94"/>
      <c r="P144" s="95"/>
      <c r="Q144" s="13"/>
      <c r="R144" s="13"/>
      <c r="S144" s="96"/>
      <c r="T144" s="98"/>
    </row>
    <row r="145" spans="1:936" ht="17.25" x14ac:dyDescent="0.3">
      <c r="A145" s="13"/>
      <c r="B145" s="42" t="s">
        <v>57</v>
      </c>
      <c r="C145" s="43">
        <v>386.64</v>
      </c>
      <c r="D145" s="13"/>
      <c r="E145" s="13"/>
      <c r="F145" s="13"/>
      <c r="G145" s="13"/>
      <c r="H145" s="13"/>
      <c r="I145" s="13"/>
      <c r="J145" s="13"/>
      <c r="K145" s="92"/>
      <c r="L145" s="13"/>
      <c r="M145" s="13"/>
      <c r="N145" s="94"/>
      <c r="O145" s="97"/>
      <c r="P145" s="99"/>
      <c r="Q145" s="13"/>
      <c r="R145" s="94"/>
      <c r="S145" s="100"/>
      <c r="T145" s="101"/>
    </row>
    <row r="146" spans="1:936" ht="17.25" x14ac:dyDescent="0.3">
      <c r="A146" s="13"/>
      <c r="B146" s="42" t="s">
        <v>77</v>
      </c>
      <c r="C146" s="44">
        <v>2.8420000000000001</v>
      </c>
      <c r="D146" s="13"/>
      <c r="E146" s="13"/>
      <c r="F146" s="13"/>
      <c r="G146" s="13"/>
      <c r="H146" s="13"/>
      <c r="I146" s="13"/>
      <c r="J146" s="13"/>
      <c r="K146" s="92"/>
      <c r="L146" s="13"/>
      <c r="M146" s="13"/>
      <c r="N146" s="13"/>
      <c r="O146" s="94"/>
      <c r="P146" s="95"/>
      <c r="Q146" s="13"/>
      <c r="R146" s="94"/>
      <c r="S146" s="102"/>
      <c r="T146" s="103"/>
    </row>
    <row r="147" spans="1:936" ht="17.25" x14ac:dyDescent="0.3">
      <c r="A147" s="13"/>
      <c r="B147" s="42" t="s">
        <v>35</v>
      </c>
      <c r="C147" s="43">
        <v>424.69</v>
      </c>
      <c r="D147" s="13"/>
      <c r="E147" s="13"/>
      <c r="F147" s="13"/>
      <c r="G147" s="13"/>
      <c r="H147" s="13"/>
      <c r="I147" s="13"/>
      <c r="J147" s="13"/>
      <c r="K147" s="92"/>
      <c r="L147" s="13"/>
      <c r="M147" s="13"/>
      <c r="N147" s="13"/>
      <c r="O147" s="97"/>
      <c r="P147" s="95"/>
      <c r="Q147" s="13"/>
      <c r="R147" s="94"/>
      <c r="S147" s="97"/>
      <c r="T147" s="103"/>
    </row>
    <row r="148" spans="1:936" ht="17.25" x14ac:dyDescent="0.3">
      <c r="A148" s="13"/>
      <c r="B148" s="42" t="s">
        <v>67</v>
      </c>
      <c r="C148" s="43">
        <v>522.39</v>
      </c>
      <c r="D148" s="13"/>
      <c r="E148" s="13"/>
      <c r="F148" s="13"/>
      <c r="G148" s="13"/>
      <c r="H148" s="13"/>
      <c r="I148" s="13"/>
      <c r="J148" s="13"/>
      <c r="K148" s="92"/>
      <c r="L148" s="13"/>
      <c r="M148" s="13"/>
      <c r="N148" s="13"/>
      <c r="O148" s="13"/>
      <c r="P148" s="95"/>
      <c r="Q148" s="13"/>
      <c r="R148" s="98"/>
      <c r="S148" s="94"/>
      <c r="T148" s="12"/>
    </row>
    <row r="149" spans="1:936" x14ac:dyDescent="0.25">
      <c r="A149" s="13"/>
      <c r="B149" s="45"/>
      <c r="C149" s="13"/>
      <c r="D149" s="13"/>
      <c r="E149" s="13"/>
      <c r="F149" s="13"/>
      <c r="G149" s="13"/>
      <c r="H149" s="13"/>
      <c r="I149" s="13"/>
      <c r="J149" s="13"/>
      <c r="K149" s="92"/>
      <c r="L149" s="13"/>
      <c r="M149" s="13"/>
      <c r="N149" s="13"/>
      <c r="O149" s="13"/>
      <c r="P149" s="95"/>
      <c r="Q149" s="13"/>
      <c r="R149" s="13"/>
      <c r="S149" s="13"/>
      <c r="T149" s="12"/>
    </row>
    <row r="150" spans="1:936" x14ac:dyDescent="0.25">
      <c r="A150" s="13"/>
      <c r="B150" s="45"/>
      <c r="C150" s="13"/>
      <c r="D150" s="13"/>
      <c r="E150" s="13"/>
      <c r="F150" s="13"/>
      <c r="G150" s="13"/>
      <c r="H150" s="13"/>
      <c r="I150" s="13"/>
      <c r="J150" s="13"/>
      <c r="K150" s="92"/>
      <c r="L150" s="13"/>
      <c r="M150" s="13"/>
      <c r="N150" s="13"/>
      <c r="O150" s="13"/>
      <c r="P150" s="95"/>
      <c r="Q150" s="13"/>
      <c r="R150" s="13"/>
      <c r="S150" s="102"/>
      <c r="T150" s="13"/>
    </row>
    <row r="151" spans="1:936" x14ac:dyDescent="0.25">
      <c r="A151" s="13"/>
      <c r="B151" s="45"/>
      <c r="C151" s="13"/>
      <c r="D151" s="13"/>
      <c r="E151" s="13"/>
      <c r="F151" s="13"/>
      <c r="G151" s="13"/>
      <c r="H151" s="13"/>
      <c r="I151" s="13"/>
      <c r="J151" s="13"/>
      <c r="K151" s="92"/>
      <c r="L151" s="13"/>
      <c r="M151" s="13"/>
      <c r="N151" s="13"/>
      <c r="O151" s="102"/>
      <c r="P151" s="95"/>
      <c r="Q151" s="13"/>
      <c r="R151" s="13"/>
      <c r="S151" s="102"/>
      <c r="T151" s="13"/>
    </row>
    <row r="152" spans="1:936" x14ac:dyDescent="0.25">
      <c r="A152" s="13"/>
      <c r="B152" s="45"/>
      <c r="C152" s="13"/>
      <c r="D152" s="13"/>
      <c r="E152" s="13"/>
      <c r="F152" s="13"/>
      <c r="G152" s="13"/>
      <c r="H152" s="13"/>
      <c r="I152" s="13"/>
      <c r="J152" s="13"/>
      <c r="K152" s="92"/>
      <c r="L152" s="13"/>
      <c r="M152" s="13"/>
      <c r="N152" s="13"/>
      <c r="O152" s="13"/>
      <c r="P152" s="95"/>
      <c r="Q152" s="13"/>
      <c r="R152" s="13"/>
      <c r="S152" s="13"/>
      <c r="T152" s="13"/>
    </row>
    <row r="153" spans="1:936" x14ac:dyDescent="0.25">
      <c r="A153" s="13"/>
      <c r="B153" s="45"/>
      <c r="C153" s="13"/>
      <c r="D153" s="13"/>
      <c r="E153" s="13"/>
      <c r="F153" s="13"/>
      <c r="G153" s="13"/>
      <c r="H153" s="13"/>
      <c r="I153" s="13"/>
      <c r="J153" s="13"/>
      <c r="K153" s="92"/>
      <c r="L153" s="13"/>
      <c r="M153" s="13"/>
      <c r="N153" s="13"/>
      <c r="O153" s="13"/>
      <c r="P153" s="95"/>
      <c r="Q153" s="13"/>
      <c r="R153" s="13"/>
      <c r="S153" s="13"/>
      <c r="T153" s="13"/>
    </row>
    <row r="154" spans="1:936" x14ac:dyDescent="0.25">
      <c r="A154" s="13"/>
      <c r="B154" s="45"/>
      <c r="C154" s="13"/>
      <c r="D154" s="13"/>
      <c r="E154" s="13"/>
      <c r="F154" s="13"/>
      <c r="G154" s="13"/>
      <c r="H154" s="13"/>
      <c r="I154" s="13"/>
      <c r="J154" s="13"/>
      <c r="K154" s="92"/>
      <c r="L154" s="13"/>
      <c r="M154" s="13"/>
      <c r="N154" s="13"/>
      <c r="O154" s="13"/>
      <c r="P154" s="95"/>
      <c r="Q154" s="13"/>
      <c r="R154" s="13"/>
      <c r="S154" s="13"/>
      <c r="T154" s="13"/>
    </row>
    <row r="155" spans="1:936" x14ac:dyDescent="0.25">
      <c r="A155" s="13"/>
      <c r="B155" s="45"/>
      <c r="C155" s="13"/>
      <c r="D155" s="13"/>
      <c r="E155" s="13"/>
      <c r="F155" s="13"/>
      <c r="G155" s="13"/>
      <c r="H155" s="13"/>
      <c r="I155" s="13"/>
      <c r="J155" s="13"/>
      <c r="K155" s="92"/>
      <c r="L155" s="13"/>
      <c r="M155" s="13"/>
      <c r="N155" s="13"/>
      <c r="O155" s="13"/>
      <c r="P155" s="95"/>
      <c r="Q155" s="13"/>
      <c r="R155" s="13"/>
      <c r="S155" s="13"/>
      <c r="T155" s="13"/>
    </row>
    <row r="156" spans="1:936" x14ac:dyDescent="0.25">
      <c r="A156" s="13"/>
      <c r="B156" s="45"/>
      <c r="C156" s="13"/>
      <c r="D156" s="13"/>
      <c r="E156" s="13"/>
      <c r="F156" s="13"/>
      <c r="G156" s="13"/>
      <c r="H156" s="13"/>
      <c r="I156" s="13"/>
      <c r="J156" s="13"/>
      <c r="K156" s="92"/>
      <c r="L156" s="13"/>
      <c r="M156" s="13"/>
      <c r="N156" s="13"/>
      <c r="O156" s="13"/>
      <c r="P156" s="95"/>
      <c r="Q156" s="13"/>
      <c r="R156" s="13"/>
      <c r="S156" s="13"/>
      <c r="T156" s="13"/>
    </row>
    <row r="157" spans="1:936" x14ac:dyDescent="0.25">
      <c r="A157" s="13"/>
      <c r="B157" s="45"/>
      <c r="C157" s="13"/>
      <c r="D157" s="13"/>
      <c r="E157" s="13"/>
      <c r="F157" s="13"/>
      <c r="G157" s="13"/>
      <c r="H157" s="13"/>
      <c r="I157" s="13"/>
      <c r="J157" s="13"/>
      <c r="K157" s="92"/>
      <c r="L157" s="13"/>
      <c r="M157" s="13"/>
      <c r="N157" s="13"/>
      <c r="O157" s="13"/>
      <c r="P157" s="95"/>
      <c r="Q157" s="13"/>
      <c r="R157" s="13"/>
      <c r="S157" s="13"/>
      <c r="T157" s="13"/>
    </row>
    <row r="158" spans="1:936" s="312" customFormat="1" x14ac:dyDescent="0.25">
      <c r="A158" s="97"/>
      <c r="B158" s="45"/>
      <c r="C158" s="13"/>
      <c r="D158" s="13"/>
      <c r="E158" s="13"/>
      <c r="F158" s="13"/>
      <c r="G158" s="13"/>
      <c r="H158" s="13"/>
      <c r="I158" s="13"/>
      <c r="J158" s="13"/>
      <c r="K158" s="92"/>
      <c r="L158" s="13"/>
      <c r="M158" s="13"/>
      <c r="N158" s="13"/>
      <c r="O158" s="13"/>
      <c r="P158" s="95"/>
      <c r="Q158" s="13"/>
      <c r="R158" s="13"/>
      <c r="S158" s="94"/>
      <c r="T158" s="13"/>
      <c r="U158" s="290"/>
      <c r="V158" s="313"/>
      <c r="W158" s="313"/>
      <c r="X158" s="313"/>
      <c r="Y158" s="313"/>
      <c r="Z158" s="313"/>
      <c r="AA158" s="313"/>
      <c r="AB158" s="313"/>
      <c r="AC158" s="313"/>
      <c r="AD158" s="313"/>
      <c r="AE158" s="313"/>
      <c r="AF158" s="313"/>
      <c r="AG158" s="313"/>
      <c r="AH158" s="313"/>
      <c r="AI158" s="313"/>
      <c r="AJ158" s="313"/>
      <c r="AK158" s="313"/>
      <c r="AL158" s="313"/>
      <c r="AM158" s="313"/>
      <c r="AN158" s="313"/>
      <c r="AO158" s="313"/>
      <c r="AP158" s="313"/>
      <c r="AQ158" s="313"/>
      <c r="AR158" s="313"/>
      <c r="AS158" s="313"/>
      <c r="AT158" s="313"/>
      <c r="AU158" s="313"/>
      <c r="AV158" s="313"/>
      <c r="AW158" s="313"/>
      <c r="AX158" s="313"/>
      <c r="AY158" s="313"/>
      <c r="AZ158" s="313"/>
      <c r="BA158" s="313"/>
      <c r="BB158" s="313"/>
      <c r="BC158" s="313"/>
      <c r="BD158" s="313"/>
      <c r="BE158" s="313"/>
      <c r="BF158" s="313"/>
      <c r="BG158" s="313"/>
      <c r="BH158" s="313"/>
      <c r="BI158" s="313"/>
      <c r="BJ158" s="313"/>
      <c r="BK158" s="313"/>
      <c r="BL158" s="313"/>
      <c r="BM158" s="313"/>
      <c r="BN158" s="313"/>
      <c r="BO158" s="313"/>
      <c r="BP158" s="313"/>
      <c r="BQ158" s="313"/>
      <c r="BR158" s="313"/>
      <c r="BS158" s="313"/>
      <c r="BT158" s="313"/>
      <c r="BU158" s="313"/>
      <c r="BV158" s="313"/>
      <c r="BW158" s="313"/>
      <c r="BX158" s="313"/>
      <c r="BY158" s="313"/>
      <c r="BZ158" s="313"/>
      <c r="CA158" s="313"/>
      <c r="CB158" s="313"/>
      <c r="CC158" s="313"/>
      <c r="CD158" s="313"/>
      <c r="CE158" s="313"/>
      <c r="CF158" s="313"/>
      <c r="CG158" s="313"/>
      <c r="CH158" s="313"/>
      <c r="CI158" s="313"/>
      <c r="CJ158" s="313"/>
      <c r="CK158" s="313"/>
      <c r="CL158" s="313"/>
      <c r="CM158" s="313"/>
      <c r="CN158" s="313"/>
      <c r="CO158" s="313"/>
      <c r="CP158" s="313"/>
      <c r="CQ158" s="313"/>
      <c r="CR158" s="313"/>
      <c r="CS158" s="313"/>
      <c r="CT158" s="313"/>
      <c r="CU158" s="313"/>
      <c r="CV158" s="313"/>
      <c r="CW158" s="313"/>
      <c r="CX158" s="313"/>
      <c r="CY158" s="313"/>
      <c r="CZ158" s="313"/>
      <c r="DA158" s="313"/>
      <c r="DB158" s="313"/>
      <c r="DC158" s="313"/>
      <c r="DD158" s="313"/>
      <c r="DE158" s="313"/>
      <c r="DF158" s="313"/>
      <c r="DG158" s="313"/>
      <c r="DH158" s="313"/>
      <c r="DI158" s="313"/>
      <c r="DJ158" s="313"/>
      <c r="DK158" s="313"/>
      <c r="DL158" s="313"/>
      <c r="DM158" s="313"/>
      <c r="DN158" s="313"/>
      <c r="DO158" s="313"/>
      <c r="DP158" s="313"/>
      <c r="DQ158" s="313"/>
      <c r="DR158" s="313"/>
      <c r="DS158" s="313"/>
      <c r="DT158" s="313"/>
      <c r="DU158" s="313"/>
      <c r="DV158" s="313"/>
      <c r="DW158" s="313"/>
      <c r="DX158" s="313"/>
      <c r="DY158" s="313"/>
      <c r="DZ158" s="313"/>
      <c r="EA158" s="313"/>
      <c r="EB158" s="313"/>
      <c r="EC158" s="313"/>
      <c r="ED158" s="313"/>
      <c r="EE158" s="313"/>
      <c r="EF158" s="313"/>
      <c r="EG158" s="313"/>
      <c r="EH158" s="313"/>
      <c r="EI158" s="313"/>
      <c r="EJ158" s="313"/>
      <c r="EK158" s="313"/>
      <c r="EL158" s="313"/>
      <c r="EM158" s="313"/>
      <c r="EN158" s="313"/>
      <c r="EO158" s="313"/>
      <c r="EP158" s="313"/>
      <c r="EQ158" s="313"/>
      <c r="ER158" s="313"/>
      <c r="ES158" s="313"/>
      <c r="ET158" s="313"/>
      <c r="EU158" s="313"/>
      <c r="EV158" s="313"/>
      <c r="EW158" s="313"/>
      <c r="EX158" s="313"/>
      <c r="EY158" s="313"/>
      <c r="EZ158" s="313"/>
      <c r="FA158" s="313"/>
      <c r="FB158" s="313"/>
      <c r="FC158" s="313"/>
      <c r="FD158" s="313"/>
      <c r="FE158" s="313"/>
      <c r="FF158" s="313"/>
      <c r="FG158" s="313"/>
      <c r="FH158" s="313"/>
      <c r="FI158" s="313"/>
      <c r="FJ158" s="313"/>
      <c r="FK158" s="313"/>
      <c r="FL158" s="313"/>
      <c r="FM158" s="313"/>
      <c r="FN158" s="313"/>
      <c r="FO158" s="313"/>
      <c r="FP158" s="313"/>
      <c r="FQ158" s="313"/>
      <c r="FR158" s="313"/>
      <c r="FS158" s="313"/>
      <c r="FT158" s="313"/>
      <c r="FU158" s="313"/>
      <c r="FV158" s="313"/>
      <c r="FW158" s="313"/>
      <c r="FX158" s="313"/>
      <c r="FY158" s="313"/>
      <c r="FZ158" s="313"/>
      <c r="GA158" s="313"/>
      <c r="GB158" s="313"/>
      <c r="GC158" s="313"/>
      <c r="GD158" s="313"/>
      <c r="GE158" s="313"/>
      <c r="GF158" s="313"/>
      <c r="GG158" s="313"/>
      <c r="GH158" s="313"/>
      <c r="GI158" s="313"/>
      <c r="GJ158" s="313"/>
      <c r="GK158" s="313"/>
      <c r="GL158" s="313"/>
      <c r="GM158" s="313"/>
      <c r="GN158" s="313"/>
      <c r="GO158" s="313"/>
      <c r="GP158" s="313"/>
      <c r="GQ158" s="313"/>
      <c r="GR158" s="313"/>
      <c r="GS158" s="313"/>
      <c r="GT158" s="313"/>
      <c r="GU158" s="313"/>
      <c r="GV158" s="313"/>
      <c r="GW158" s="313"/>
      <c r="GX158" s="313"/>
      <c r="GY158" s="313"/>
      <c r="GZ158" s="313"/>
      <c r="HA158" s="313"/>
      <c r="HB158" s="313"/>
      <c r="HC158" s="313"/>
      <c r="HD158" s="313"/>
      <c r="HE158" s="313"/>
      <c r="HF158" s="313"/>
      <c r="HG158" s="313"/>
      <c r="HH158" s="313"/>
      <c r="HI158" s="313"/>
      <c r="HJ158" s="313"/>
      <c r="HK158" s="313"/>
      <c r="HL158" s="313"/>
      <c r="HM158" s="313"/>
      <c r="HN158" s="313"/>
      <c r="HO158" s="313"/>
      <c r="HP158" s="313"/>
      <c r="HQ158" s="313"/>
      <c r="HR158" s="313"/>
      <c r="HS158" s="313"/>
      <c r="HT158" s="313"/>
      <c r="HU158" s="313"/>
      <c r="HV158" s="313"/>
      <c r="HW158" s="313"/>
      <c r="HX158" s="313"/>
      <c r="HY158" s="313"/>
      <c r="HZ158" s="313"/>
      <c r="IA158" s="313"/>
      <c r="IB158" s="313"/>
      <c r="IC158" s="313"/>
      <c r="ID158" s="313"/>
      <c r="IE158" s="313"/>
      <c r="IF158" s="313"/>
      <c r="IG158" s="313"/>
      <c r="IH158" s="313"/>
      <c r="II158" s="313"/>
      <c r="IJ158" s="313"/>
      <c r="IK158" s="313"/>
      <c r="IL158" s="313"/>
      <c r="IM158" s="313"/>
      <c r="IN158" s="313"/>
      <c r="IO158" s="313"/>
      <c r="IP158" s="313"/>
      <c r="IQ158" s="313"/>
      <c r="IR158" s="313"/>
      <c r="IS158" s="313"/>
      <c r="IT158" s="313"/>
      <c r="IU158" s="313"/>
      <c r="IV158" s="313"/>
      <c r="IW158" s="313"/>
      <c r="IX158" s="313"/>
      <c r="IY158" s="313"/>
      <c r="IZ158" s="313"/>
      <c r="JA158" s="313"/>
      <c r="JB158" s="313"/>
      <c r="JC158" s="313"/>
      <c r="JD158" s="313"/>
      <c r="JE158" s="313"/>
      <c r="JF158" s="313"/>
      <c r="JG158" s="313"/>
      <c r="JH158" s="313"/>
      <c r="JI158" s="313"/>
      <c r="JJ158" s="313"/>
      <c r="JK158" s="313"/>
      <c r="JL158" s="313"/>
      <c r="JM158" s="313"/>
      <c r="JN158" s="313"/>
      <c r="JO158" s="313"/>
      <c r="JP158" s="313"/>
      <c r="JQ158" s="313"/>
      <c r="JR158" s="313"/>
      <c r="JS158" s="313"/>
      <c r="JT158" s="313"/>
      <c r="JU158" s="313"/>
      <c r="JV158" s="313"/>
      <c r="JW158" s="313"/>
      <c r="JX158" s="313"/>
      <c r="JY158" s="313"/>
      <c r="JZ158" s="313"/>
      <c r="KA158" s="313"/>
      <c r="KB158" s="313"/>
      <c r="KC158" s="313"/>
      <c r="KD158" s="313"/>
      <c r="KE158" s="313"/>
      <c r="KF158" s="313"/>
      <c r="KG158" s="313"/>
      <c r="KH158" s="313"/>
      <c r="KI158" s="313"/>
      <c r="KJ158" s="313"/>
      <c r="KK158" s="313"/>
      <c r="KL158" s="313"/>
      <c r="KM158" s="313"/>
      <c r="KN158" s="313"/>
      <c r="KO158" s="313"/>
      <c r="KP158" s="313"/>
      <c r="KQ158" s="313"/>
      <c r="KR158" s="313"/>
      <c r="KS158" s="313"/>
      <c r="KT158" s="313"/>
      <c r="KU158" s="313"/>
      <c r="KV158" s="313"/>
      <c r="KW158" s="313"/>
      <c r="KX158" s="313"/>
      <c r="KY158" s="313"/>
      <c r="KZ158" s="313"/>
      <c r="LA158" s="313"/>
      <c r="LB158" s="313"/>
      <c r="LC158" s="313"/>
      <c r="LD158" s="313"/>
      <c r="LE158" s="313"/>
      <c r="LF158" s="313"/>
      <c r="LG158" s="313"/>
      <c r="LH158" s="313"/>
      <c r="LI158" s="313"/>
      <c r="LJ158" s="313"/>
      <c r="LK158" s="313"/>
      <c r="LL158" s="313"/>
      <c r="LM158" s="313"/>
      <c r="LN158" s="313"/>
      <c r="LO158" s="313"/>
      <c r="LP158" s="313"/>
      <c r="LQ158" s="313"/>
      <c r="LR158" s="313"/>
      <c r="LS158" s="313"/>
      <c r="LT158" s="313"/>
      <c r="LU158" s="313"/>
      <c r="LV158" s="313"/>
      <c r="LW158" s="313"/>
      <c r="LX158" s="313"/>
      <c r="LY158" s="313"/>
      <c r="LZ158" s="313"/>
      <c r="MA158" s="313"/>
      <c r="MB158" s="313"/>
      <c r="MC158" s="313"/>
      <c r="MD158" s="313"/>
      <c r="ME158" s="313"/>
      <c r="MF158" s="313"/>
      <c r="MG158" s="313"/>
      <c r="MH158" s="313"/>
      <c r="MI158" s="313"/>
      <c r="MJ158" s="313"/>
      <c r="MK158" s="313"/>
      <c r="ML158" s="313"/>
      <c r="MM158" s="313"/>
      <c r="MN158" s="313"/>
      <c r="MO158" s="313"/>
      <c r="MP158" s="313"/>
      <c r="MQ158" s="313"/>
      <c r="MR158" s="313"/>
      <c r="MS158" s="313"/>
      <c r="MT158" s="313"/>
      <c r="MU158" s="313"/>
      <c r="MV158" s="313"/>
      <c r="MW158" s="313"/>
      <c r="MX158" s="313"/>
      <c r="MY158" s="313"/>
      <c r="MZ158" s="313"/>
      <c r="NA158" s="313"/>
      <c r="NB158" s="313"/>
      <c r="NC158" s="313"/>
      <c r="ND158" s="313"/>
      <c r="NE158" s="313"/>
      <c r="NF158" s="313"/>
      <c r="NG158" s="313"/>
      <c r="NH158" s="313"/>
      <c r="NI158" s="313"/>
      <c r="NJ158" s="313"/>
      <c r="NK158" s="313"/>
      <c r="NL158" s="313"/>
      <c r="NM158" s="313"/>
      <c r="NN158" s="313"/>
      <c r="NO158" s="313"/>
      <c r="NP158" s="313"/>
      <c r="NQ158" s="313"/>
      <c r="NR158" s="313"/>
      <c r="NS158" s="313"/>
      <c r="NT158" s="313"/>
      <c r="NU158" s="313"/>
      <c r="NV158" s="313"/>
      <c r="NW158" s="313"/>
      <c r="NX158" s="313"/>
      <c r="NY158" s="313"/>
      <c r="NZ158" s="313"/>
      <c r="OA158" s="313"/>
      <c r="OB158" s="313"/>
      <c r="OC158" s="313"/>
      <c r="OD158" s="313"/>
      <c r="OE158" s="313"/>
      <c r="OF158" s="313"/>
      <c r="OG158" s="313"/>
      <c r="OH158" s="313"/>
      <c r="OI158" s="313"/>
      <c r="OJ158" s="313"/>
      <c r="OK158" s="313"/>
      <c r="OL158" s="313"/>
      <c r="OM158" s="313"/>
      <c r="ON158" s="313"/>
      <c r="OO158" s="313"/>
      <c r="OP158" s="313"/>
      <c r="OQ158" s="313"/>
      <c r="OR158" s="313"/>
      <c r="OS158" s="313"/>
      <c r="OT158" s="313"/>
      <c r="OU158" s="313"/>
      <c r="OV158" s="313"/>
      <c r="OW158" s="313"/>
      <c r="OX158" s="313"/>
      <c r="OY158" s="313"/>
      <c r="OZ158" s="313"/>
      <c r="PA158" s="313"/>
      <c r="PB158" s="313"/>
      <c r="PC158" s="313"/>
      <c r="PD158" s="313"/>
      <c r="PE158" s="313"/>
      <c r="PF158" s="313"/>
      <c r="PG158" s="313"/>
      <c r="PH158" s="313"/>
      <c r="PI158" s="313"/>
      <c r="PJ158" s="313"/>
      <c r="PK158" s="313"/>
      <c r="PL158" s="313"/>
      <c r="PM158" s="313"/>
      <c r="PN158" s="313"/>
      <c r="PO158" s="313"/>
      <c r="PP158" s="313"/>
      <c r="PQ158" s="313"/>
      <c r="PR158" s="313"/>
      <c r="PS158" s="313"/>
      <c r="PT158" s="313"/>
      <c r="PU158" s="313"/>
      <c r="PV158" s="313"/>
      <c r="PW158" s="313"/>
      <c r="PX158" s="313"/>
      <c r="PY158" s="313"/>
      <c r="PZ158" s="313"/>
      <c r="QA158" s="313"/>
      <c r="QB158" s="313"/>
      <c r="QC158" s="313"/>
      <c r="QD158" s="313"/>
      <c r="QE158" s="313"/>
      <c r="QF158" s="313"/>
      <c r="QG158" s="313"/>
      <c r="QH158" s="313"/>
      <c r="QI158" s="313"/>
      <c r="QJ158" s="313"/>
      <c r="QK158" s="313"/>
      <c r="QL158" s="313"/>
      <c r="QM158" s="313"/>
      <c r="QN158" s="313"/>
      <c r="QO158" s="313"/>
      <c r="QP158" s="313"/>
      <c r="QQ158" s="313"/>
      <c r="QR158" s="313"/>
      <c r="QS158" s="313"/>
      <c r="QT158" s="313"/>
      <c r="QU158" s="313"/>
      <c r="QV158" s="313"/>
      <c r="QW158" s="313"/>
      <c r="QX158" s="313"/>
      <c r="QY158" s="313"/>
      <c r="QZ158" s="313"/>
      <c r="RA158" s="313"/>
      <c r="RB158" s="313"/>
      <c r="RC158" s="313"/>
      <c r="RD158" s="313"/>
      <c r="RE158" s="313"/>
      <c r="RF158" s="313"/>
      <c r="RG158" s="313"/>
      <c r="RH158" s="313"/>
      <c r="RI158" s="313"/>
      <c r="RJ158" s="313"/>
      <c r="RK158" s="313"/>
      <c r="RL158" s="313"/>
      <c r="RM158" s="313"/>
      <c r="RN158" s="313"/>
      <c r="RO158" s="313"/>
      <c r="RP158" s="313"/>
      <c r="RQ158" s="313"/>
      <c r="RR158" s="313"/>
      <c r="RS158" s="313"/>
      <c r="RT158" s="313"/>
      <c r="RU158" s="313"/>
      <c r="RV158" s="313"/>
      <c r="RW158" s="313"/>
      <c r="RX158" s="313"/>
      <c r="RY158" s="313"/>
      <c r="RZ158" s="313"/>
      <c r="SA158" s="313"/>
      <c r="SB158" s="313"/>
      <c r="SC158" s="313"/>
      <c r="SD158" s="313"/>
      <c r="SE158" s="313"/>
      <c r="SF158" s="313"/>
      <c r="SG158" s="313"/>
      <c r="SH158" s="313"/>
      <c r="SI158" s="313"/>
      <c r="SJ158" s="313"/>
      <c r="SK158" s="313"/>
      <c r="SL158" s="313"/>
      <c r="SM158" s="313"/>
      <c r="SN158" s="313"/>
      <c r="SO158" s="313"/>
      <c r="SP158" s="313"/>
      <c r="SQ158" s="313"/>
      <c r="SR158" s="313"/>
      <c r="SS158" s="313"/>
      <c r="ST158" s="313"/>
      <c r="SU158" s="313"/>
      <c r="SV158" s="313"/>
      <c r="SW158" s="313"/>
      <c r="SX158" s="313"/>
      <c r="SY158" s="313"/>
      <c r="SZ158" s="313"/>
      <c r="TA158" s="313"/>
      <c r="TB158" s="313"/>
      <c r="TC158" s="313"/>
      <c r="TD158" s="313"/>
      <c r="TE158" s="313"/>
      <c r="TF158" s="313"/>
      <c r="TG158" s="313"/>
      <c r="TH158" s="313"/>
      <c r="TI158" s="313"/>
      <c r="TJ158" s="313"/>
      <c r="TK158" s="313"/>
      <c r="TL158" s="313"/>
      <c r="TM158" s="313"/>
      <c r="TN158" s="313"/>
      <c r="TO158" s="313"/>
      <c r="TP158" s="313"/>
      <c r="TQ158" s="313"/>
      <c r="TR158" s="313"/>
      <c r="TS158" s="313"/>
      <c r="TT158" s="313"/>
      <c r="TU158" s="313"/>
      <c r="TV158" s="313"/>
      <c r="TW158" s="313"/>
      <c r="TX158" s="313"/>
      <c r="TY158" s="313"/>
      <c r="TZ158" s="313"/>
      <c r="UA158" s="313"/>
      <c r="UB158" s="313"/>
      <c r="UC158" s="313"/>
      <c r="UD158" s="313"/>
      <c r="UE158" s="313"/>
      <c r="UF158" s="313"/>
      <c r="UG158" s="313"/>
      <c r="UH158" s="313"/>
      <c r="UI158" s="313"/>
      <c r="UJ158" s="313"/>
      <c r="UK158" s="313"/>
      <c r="UL158" s="313"/>
      <c r="UM158" s="313"/>
      <c r="UN158" s="313"/>
      <c r="UO158" s="313"/>
      <c r="UP158" s="313"/>
      <c r="UQ158" s="313"/>
      <c r="UR158" s="313"/>
      <c r="US158" s="313"/>
      <c r="UT158" s="313"/>
      <c r="UU158" s="313"/>
      <c r="UV158" s="313"/>
      <c r="UW158" s="313"/>
      <c r="UX158" s="313"/>
      <c r="UY158" s="313"/>
      <c r="UZ158" s="313"/>
      <c r="VA158" s="313"/>
      <c r="VB158" s="313"/>
      <c r="VC158" s="313"/>
      <c r="VD158" s="313"/>
      <c r="VE158" s="313"/>
      <c r="VF158" s="313"/>
      <c r="VG158" s="313"/>
      <c r="VH158" s="313"/>
      <c r="VI158" s="313"/>
      <c r="VJ158" s="313"/>
      <c r="VK158" s="313"/>
      <c r="VL158" s="313"/>
      <c r="VM158" s="313"/>
      <c r="VN158" s="313"/>
      <c r="VO158" s="313"/>
      <c r="VP158" s="313"/>
      <c r="VQ158" s="313"/>
      <c r="VR158" s="313"/>
      <c r="VS158" s="313"/>
      <c r="VT158" s="313"/>
      <c r="VU158" s="313"/>
      <c r="VV158" s="313"/>
      <c r="VW158" s="313"/>
      <c r="VX158" s="313"/>
      <c r="VY158" s="313"/>
      <c r="VZ158" s="313"/>
      <c r="WA158" s="313"/>
      <c r="WB158" s="313"/>
      <c r="WC158" s="313"/>
      <c r="WD158" s="313"/>
      <c r="WE158" s="313"/>
      <c r="WF158" s="313"/>
      <c r="WG158" s="313"/>
      <c r="WH158" s="313"/>
      <c r="WI158" s="313"/>
      <c r="WJ158" s="313"/>
      <c r="WK158" s="313"/>
      <c r="WL158" s="313"/>
      <c r="WM158" s="313"/>
      <c r="WN158" s="313"/>
      <c r="WO158" s="313"/>
      <c r="WP158" s="313"/>
      <c r="WQ158" s="313"/>
      <c r="WR158" s="313"/>
      <c r="WS158" s="313"/>
      <c r="WT158" s="313"/>
      <c r="WU158" s="313"/>
      <c r="WV158" s="313"/>
      <c r="WW158" s="313"/>
      <c r="WX158" s="313"/>
      <c r="WY158" s="313"/>
      <c r="WZ158" s="313"/>
      <c r="XA158" s="313"/>
      <c r="XB158" s="313"/>
      <c r="XC158" s="313"/>
      <c r="XD158" s="313"/>
      <c r="XE158" s="313"/>
      <c r="XF158" s="313"/>
      <c r="XG158" s="313"/>
      <c r="XH158" s="313"/>
      <c r="XI158" s="313"/>
      <c r="XJ158" s="313"/>
      <c r="XK158" s="313"/>
      <c r="XL158" s="313"/>
      <c r="XM158" s="313"/>
      <c r="XN158" s="313"/>
      <c r="XO158" s="313"/>
      <c r="XP158" s="313"/>
      <c r="XQ158" s="313"/>
      <c r="XR158" s="313"/>
      <c r="XS158" s="313"/>
      <c r="XT158" s="313"/>
      <c r="XU158" s="313"/>
      <c r="XV158" s="313"/>
      <c r="XW158" s="313"/>
      <c r="XX158" s="313"/>
      <c r="XY158" s="313"/>
      <c r="XZ158" s="313"/>
      <c r="YA158" s="313"/>
      <c r="YB158" s="313"/>
      <c r="YC158" s="313"/>
      <c r="YD158" s="313"/>
      <c r="YE158" s="313"/>
      <c r="YF158" s="313"/>
      <c r="YG158" s="313"/>
      <c r="YH158" s="313"/>
      <c r="YI158" s="313"/>
      <c r="YJ158" s="313"/>
      <c r="YK158" s="313"/>
      <c r="YL158" s="313"/>
      <c r="YM158" s="313"/>
      <c r="YN158" s="313"/>
      <c r="YO158" s="313"/>
      <c r="YP158" s="313"/>
      <c r="YQ158" s="313"/>
      <c r="YR158" s="313"/>
      <c r="YS158" s="313"/>
      <c r="YT158" s="313"/>
      <c r="YU158" s="313"/>
      <c r="YV158" s="313"/>
      <c r="YW158" s="313"/>
      <c r="YX158" s="313"/>
      <c r="YY158" s="313"/>
      <c r="YZ158" s="313"/>
      <c r="ZA158" s="313"/>
      <c r="ZB158" s="313"/>
      <c r="ZC158" s="313"/>
      <c r="ZD158" s="313"/>
      <c r="ZE158" s="313"/>
      <c r="ZF158" s="313"/>
      <c r="ZG158" s="313"/>
      <c r="ZH158" s="313"/>
      <c r="ZI158" s="313"/>
      <c r="ZJ158" s="313"/>
      <c r="ZK158" s="313"/>
      <c r="ZL158" s="313"/>
      <c r="ZM158" s="313"/>
      <c r="ZN158" s="313"/>
      <c r="ZO158" s="313"/>
      <c r="ZP158" s="313"/>
      <c r="ZQ158" s="313"/>
      <c r="ZR158" s="313"/>
      <c r="ZS158" s="313"/>
      <c r="ZT158" s="313"/>
      <c r="ZU158" s="313"/>
      <c r="ZV158" s="313"/>
      <c r="ZW158" s="313"/>
      <c r="ZX158" s="313"/>
      <c r="ZY158" s="313"/>
      <c r="ZZ158" s="313"/>
      <c r="AAA158" s="313"/>
      <c r="AAB158" s="313"/>
      <c r="AAC158" s="313"/>
      <c r="AAD158" s="313"/>
      <c r="AAE158" s="313"/>
      <c r="AAF158" s="313"/>
      <c r="AAG158" s="313"/>
      <c r="AAH158" s="313"/>
      <c r="AAI158" s="313"/>
      <c r="AAJ158" s="313"/>
      <c r="AAK158" s="313"/>
      <c r="AAL158" s="313"/>
      <c r="AAM158" s="313"/>
      <c r="AAN158" s="313"/>
      <c r="AAO158" s="313"/>
      <c r="AAP158" s="313"/>
      <c r="AAQ158" s="313"/>
      <c r="AAR158" s="313"/>
      <c r="AAS158" s="313"/>
      <c r="AAT158" s="313"/>
      <c r="AAU158" s="313"/>
      <c r="AAV158" s="313"/>
      <c r="AAW158" s="313"/>
      <c r="AAX158" s="313"/>
      <c r="AAY158" s="313"/>
      <c r="AAZ158" s="313"/>
      <c r="ABA158" s="313"/>
      <c r="ABB158" s="313"/>
      <c r="ABC158" s="313"/>
      <c r="ABD158" s="313"/>
      <c r="ABE158" s="313"/>
      <c r="ABF158" s="313"/>
      <c r="ABG158" s="313"/>
      <c r="ABH158" s="313"/>
      <c r="ABI158" s="313"/>
      <c r="ABJ158" s="313"/>
      <c r="ABK158" s="313"/>
      <c r="ABL158" s="313"/>
      <c r="ABM158" s="313"/>
      <c r="ABN158" s="313"/>
      <c r="ABO158" s="313"/>
      <c r="ABP158" s="313"/>
      <c r="ABQ158" s="313"/>
      <c r="ABR158" s="313"/>
      <c r="ABS158" s="313"/>
      <c r="ABT158" s="313"/>
      <c r="ABU158" s="313"/>
      <c r="ABV158" s="313"/>
      <c r="ABW158" s="313"/>
      <c r="ABX158" s="313"/>
      <c r="ABY158" s="313"/>
      <c r="ABZ158" s="313"/>
      <c r="ACA158" s="313"/>
      <c r="ACB158" s="313"/>
      <c r="ACC158" s="313"/>
      <c r="ACD158" s="313"/>
      <c r="ACE158" s="313"/>
      <c r="ACF158" s="313"/>
      <c r="ACG158" s="313"/>
      <c r="ACH158" s="313"/>
      <c r="ACI158" s="313"/>
      <c r="ACJ158" s="313"/>
      <c r="ACK158" s="313"/>
      <c r="ACL158" s="313"/>
      <c r="ACM158" s="313"/>
      <c r="ACN158" s="313"/>
      <c r="ACO158" s="313"/>
      <c r="ACP158" s="313"/>
      <c r="ACQ158" s="313"/>
      <c r="ACR158" s="313"/>
      <c r="ACS158" s="313"/>
      <c r="ACT158" s="313"/>
      <c r="ACU158" s="313"/>
      <c r="ACV158" s="313"/>
      <c r="ACW158" s="313"/>
      <c r="ACX158" s="313"/>
      <c r="ACY158" s="313"/>
      <c r="ACZ158" s="313"/>
      <c r="ADA158" s="313"/>
      <c r="ADB158" s="313"/>
      <c r="ADC158" s="313"/>
      <c r="ADD158" s="313"/>
      <c r="ADE158" s="313"/>
      <c r="ADF158" s="313"/>
      <c r="ADG158" s="313"/>
      <c r="ADH158" s="313"/>
      <c r="ADI158" s="313"/>
      <c r="ADJ158" s="313"/>
      <c r="ADK158" s="313"/>
      <c r="ADL158" s="313"/>
      <c r="ADM158" s="313"/>
      <c r="ADN158" s="313"/>
      <c r="ADO158" s="313"/>
      <c r="ADP158" s="313"/>
      <c r="ADQ158" s="313"/>
      <c r="ADR158" s="313"/>
      <c r="ADS158" s="313"/>
      <c r="ADT158" s="313"/>
      <c r="ADU158" s="313"/>
      <c r="ADV158" s="313"/>
      <c r="ADW158" s="313"/>
      <c r="ADX158" s="313"/>
      <c r="ADY158" s="313"/>
      <c r="ADZ158" s="313"/>
      <c r="AEA158" s="313"/>
      <c r="AEB158" s="313"/>
      <c r="AEC158" s="313"/>
      <c r="AED158" s="313"/>
      <c r="AEE158" s="313"/>
      <c r="AEF158" s="313"/>
      <c r="AEG158" s="313"/>
      <c r="AEH158" s="313"/>
      <c r="AEI158" s="313"/>
      <c r="AEJ158" s="313"/>
      <c r="AEK158" s="313"/>
      <c r="AEL158" s="313"/>
      <c r="AEM158" s="313"/>
      <c r="AEN158" s="313"/>
      <c r="AEO158" s="313"/>
      <c r="AEP158" s="313"/>
      <c r="AEQ158" s="313"/>
      <c r="AER158" s="313"/>
      <c r="AES158" s="313"/>
      <c r="AET158" s="313"/>
      <c r="AEU158" s="313"/>
      <c r="AEV158" s="313"/>
      <c r="AEW158" s="313"/>
      <c r="AEX158" s="313"/>
      <c r="AEY158" s="313"/>
      <c r="AEZ158" s="313"/>
      <c r="AFA158" s="313"/>
      <c r="AFB158" s="313"/>
      <c r="AFC158" s="313"/>
      <c r="AFD158" s="313"/>
      <c r="AFE158" s="313"/>
      <c r="AFF158" s="313"/>
      <c r="AFG158" s="313"/>
      <c r="AFH158" s="313"/>
      <c r="AFI158" s="313"/>
      <c r="AFJ158" s="313"/>
      <c r="AFK158" s="313"/>
      <c r="AFL158" s="313"/>
      <c r="AFM158" s="313"/>
      <c r="AFN158" s="313"/>
      <c r="AFO158" s="313"/>
      <c r="AFP158" s="313"/>
      <c r="AFQ158" s="313"/>
      <c r="AFR158" s="313"/>
      <c r="AFS158" s="313"/>
      <c r="AFT158" s="313"/>
      <c r="AFU158" s="313"/>
      <c r="AFV158" s="313"/>
      <c r="AFW158" s="313"/>
      <c r="AFX158" s="313"/>
      <c r="AFY158" s="313"/>
      <c r="AFZ158" s="313"/>
      <c r="AGA158" s="313"/>
      <c r="AGB158" s="313"/>
      <c r="AGC158" s="313"/>
      <c r="AGD158" s="313"/>
      <c r="AGE158" s="313"/>
      <c r="AGF158" s="313"/>
      <c r="AGG158" s="313"/>
      <c r="AGH158" s="313"/>
      <c r="AGI158" s="313"/>
      <c r="AGJ158" s="313"/>
      <c r="AGK158" s="313"/>
      <c r="AGL158" s="313"/>
      <c r="AGM158" s="313"/>
      <c r="AGN158" s="313"/>
      <c r="AGO158" s="313"/>
      <c r="AGP158" s="313"/>
      <c r="AGQ158" s="313"/>
      <c r="AGR158" s="313"/>
      <c r="AGS158" s="313"/>
      <c r="AGT158" s="313"/>
      <c r="AGU158" s="313"/>
      <c r="AGV158" s="313"/>
      <c r="AGW158" s="313"/>
      <c r="AGX158" s="313"/>
      <c r="AGY158" s="313"/>
      <c r="AGZ158" s="313"/>
      <c r="AHA158" s="313"/>
      <c r="AHB158" s="313"/>
      <c r="AHC158" s="313"/>
      <c r="AHD158" s="313"/>
      <c r="AHE158" s="313"/>
      <c r="AHF158" s="313"/>
      <c r="AHG158" s="313"/>
      <c r="AHH158" s="313"/>
      <c r="AHI158" s="313"/>
      <c r="AHJ158" s="313"/>
      <c r="AHK158" s="313"/>
      <c r="AHL158" s="313"/>
      <c r="AHM158" s="313"/>
      <c r="AHN158" s="313"/>
      <c r="AHO158" s="313"/>
      <c r="AHP158" s="313"/>
      <c r="AHQ158" s="313"/>
      <c r="AHR158" s="313"/>
      <c r="AHS158" s="313"/>
      <c r="AHT158" s="313"/>
      <c r="AHU158" s="313"/>
      <c r="AHV158" s="313"/>
      <c r="AHW158" s="313"/>
      <c r="AHX158" s="313"/>
      <c r="AHY158" s="313"/>
      <c r="AHZ158" s="313"/>
      <c r="AIA158" s="313"/>
      <c r="AIB158" s="313"/>
      <c r="AIC158" s="313"/>
      <c r="AID158" s="313"/>
      <c r="AIE158" s="313"/>
      <c r="AIF158" s="313"/>
      <c r="AIG158" s="313"/>
      <c r="AIH158" s="313"/>
      <c r="AII158" s="313"/>
      <c r="AIJ158" s="313"/>
      <c r="AIK158" s="313"/>
      <c r="AIL158" s="313"/>
      <c r="AIM158" s="313"/>
      <c r="AIN158" s="313"/>
      <c r="AIO158" s="313"/>
      <c r="AIP158" s="313"/>
      <c r="AIQ158" s="313"/>
      <c r="AIR158" s="313"/>
      <c r="AIS158" s="313"/>
      <c r="AIT158" s="313"/>
      <c r="AIU158" s="313"/>
      <c r="AIV158" s="313"/>
      <c r="AIW158" s="313"/>
      <c r="AIX158" s="313"/>
      <c r="AIY158" s="313"/>
      <c r="AIZ158" s="313"/>
    </row>
    <row r="159" spans="1:936" x14ac:dyDescent="0.25">
      <c r="A159" s="13"/>
      <c r="B159" s="45"/>
      <c r="C159" s="13"/>
      <c r="D159" s="13"/>
      <c r="E159" s="13"/>
      <c r="F159" s="13"/>
      <c r="G159" s="13"/>
      <c r="H159" s="13"/>
      <c r="I159" s="13"/>
      <c r="J159" s="13"/>
      <c r="K159" s="92"/>
      <c r="L159" s="13"/>
      <c r="M159" s="13"/>
      <c r="N159" s="13"/>
      <c r="O159" s="13"/>
      <c r="P159" s="95"/>
      <c r="Q159" s="13"/>
      <c r="R159" s="13"/>
      <c r="S159" s="13"/>
      <c r="T159" s="13"/>
    </row>
  </sheetData>
  <sheetProtection formatCells="0" formatColumns="0" formatRows="0" insertColumns="0" insertRows="0" insertHyperlinks="0" deleteColumns="0" deleteRows="0" sort="0" autoFilter="0" pivotTables="0"/>
  <protectedRanges>
    <protectedRange password="C670" sqref="T80:T92 A80:N92 A74:N77 A65:T68 O74:T77 O80:S92" name="Maria"/>
    <protectedRange algorithmName="SHA-512" hashValue="R0m7mG/o0t2+7dbQTzM5iQkFX2amgAS+iAGJudQnnweh07e6LDAbSuhvcwbzcp7drP+HIG4d/wHfMCXiBXmkow==" saltValue="hXh6Ce3lteSj/cvmR3BSBw==" spinCount="100000" sqref="T112:T132 T142 A112:R132 A142:R142" name="Narine"/>
    <protectedRange algorithmName="SHA-512" hashValue="/qDn2zoAPl6XveVGTDHZcWIjR6P6fmKMYiOIx92BVGuoQ3TYOXlsDsoiDSLs1D9Ugjb3A3EixLJ11cGk8PSHvw==" saltValue="LV/JN9wntl8CkZ3QpoEkqA==" spinCount="100000" sqref="O62:R63 T96:T97 O96:R97 A62:N63 A96:N97 T62:T63" name="Nara"/>
    <protectedRange algorithmName="SHA-512" hashValue="2hnhy85Hze6pXZTujHMyiGA7lE9yapdzAMEgpTAQUbEvX5wkbgVJAYj8efzABUddHb+HHBXm+QO7FFQ7DdcL0Q==" saltValue="/3Se5MhqYIbXZuII16lL6A==" spinCount="100000" sqref="T73 O102:S107 A73:N73 A102:N107 O73:S73 T102:T107" name="Range4"/>
  </protectedRanges>
  <mergeCells count="192">
    <mergeCell ref="D141:L141"/>
    <mergeCell ref="A133:C136"/>
    <mergeCell ref="D133:L133"/>
    <mergeCell ref="D134:L134"/>
    <mergeCell ref="D135:L135"/>
    <mergeCell ref="D136:L136"/>
    <mergeCell ref="A137:C141"/>
    <mergeCell ref="D137:L137"/>
    <mergeCell ref="D138:L138"/>
    <mergeCell ref="D139:L139"/>
    <mergeCell ref="D140:L140"/>
    <mergeCell ref="A108:C111"/>
    <mergeCell ref="D108:L108"/>
    <mergeCell ref="D109:L109"/>
    <mergeCell ref="D110:L110"/>
    <mergeCell ref="D111:L111"/>
    <mergeCell ref="A98:C101"/>
    <mergeCell ref="D98:L98"/>
    <mergeCell ref="D99:L99"/>
    <mergeCell ref="D100:L100"/>
    <mergeCell ref="D101:L101"/>
    <mergeCell ref="B105:B107"/>
    <mergeCell ref="C105:C107"/>
    <mergeCell ref="T87:T88"/>
    <mergeCell ref="A93:A94"/>
    <mergeCell ref="B93:B94"/>
    <mergeCell ref="C93:C94"/>
    <mergeCell ref="D93:D94"/>
    <mergeCell ref="K93:K94"/>
    <mergeCell ref="L93:L94"/>
    <mergeCell ref="T93:T94"/>
    <mergeCell ref="A76:A77"/>
    <mergeCell ref="B76:B77"/>
    <mergeCell ref="C76:C77"/>
    <mergeCell ref="L76:L77"/>
    <mergeCell ref="T81:T83"/>
    <mergeCell ref="A87:A88"/>
    <mergeCell ref="B87:B88"/>
    <mergeCell ref="C87:C88"/>
    <mergeCell ref="D87:D88"/>
    <mergeCell ref="K87:K88"/>
    <mergeCell ref="A58:C61"/>
    <mergeCell ref="D58:L58"/>
    <mergeCell ref="D59:L59"/>
    <mergeCell ref="D60:L60"/>
    <mergeCell ref="D61:L61"/>
    <mergeCell ref="A69:C72"/>
    <mergeCell ref="D69:L69"/>
    <mergeCell ref="D70:L70"/>
    <mergeCell ref="D71:L71"/>
    <mergeCell ref="D72:L72"/>
    <mergeCell ref="B53:B54"/>
    <mergeCell ref="T53:T54"/>
    <mergeCell ref="A56:A57"/>
    <mergeCell ref="B56:B57"/>
    <mergeCell ref="C56:C57"/>
    <mergeCell ref="T56:T57"/>
    <mergeCell ref="T43:T44"/>
    <mergeCell ref="P45:P46"/>
    <mergeCell ref="A47:C51"/>
    <mergeCell ref="D47:L47"/>
    <mergeCell ref="D48:L48"/>
    <mergeCell ref="D49:L49"/>
    <mergeCell ref="D50:L50"/>
    <mergeCell ref="D51:L51"/>
    <mergeCell ref="A43:A44"/>
    <mergeCell ref="B43:B44"/>
    <mergeCell ref="C43:C44"/>
    <mergeCell ref="K43:K44"/>
    <mergeCell ref="L43:L44"/>
    <mergeCell ref="P43:P44"/>
    <mergeCell ref="A34:A36"/>
    <mergeCell ref="B34:B36"/>
    <mergeCell ref="C34:C36"/>
    <mergeCell ref="D34:D36"/>
    <mergeCell ref="E34:E36"/>
    <mergeCell ref="K34:K36"/>
    <mergeCell ref="G31:G32"/>
    <mergeCell ref="H31:H32"/>
    <mergeCell ref="I31:I32"/>
    <mergeCell ref="J31:J32"/>
    <mergeCell ref="K31:K32"/>
    <mergeCell ref="L31:L32"/>
    <mergeCell ref="A31:A32"/>
    <mergeCell ref="B31:B32"/>
    <mergeCell ref="C31:C32"/>
    <mergeCell ref="D31:D32"/>
    <mergeCell ref="E31:E32"/>
    <mergeCell ref="F31:F32"/>
    <mergeCell ref="J27:J28"/>
    <mergeCell ref="C29:C30"/>
    <mergeCell ref="D29:D30"/>
    <mergeCell ref="E29:E30"/>
    <mergeCell ref="F29:F30"/>
    <mergeCell ref="G29:G30"/>
    <mergeCell ref="H29:H30"/>
    <mergeCell ref="I29:I30"/>
    <mergeCell ref="J29:J30"/>
    <mergeCell ref="C27:C28"/>
    <mergeCell ref="D27:D28"/>
    <mergeCell ref="F27:F28"/>
    <mergeCell ref="G27:G28"/>
    <mergeCell ref="H27:H28"/>
    <mergeCell ref="I27:I28"/>
    <mergeCell ref="P23:P24"/>
    <mergeCell ref="T23:T24"/>
    <mergeCell ref="A25:A26"/>
    <mergeCell ref="B25:B26"/>
    <mergeCell ref="K25:K26"/>
    <mergeCell ref="L25:L26"/>
    <mergeCell ref="P25:P26"/>
    <mergeCell ref="T25:T26"/>
    <mergeCell ref="G23:G26"/>
    <mergeCell ref="H23:H26"/>
    <mergeCell ref="I23:I26"/>
    <mergeCell ref="J23:J26"/>
    <mergeCell ref="K23:K24"/>
    <mergeCell ref="L23:L24"/>
    <mergeCell ref="A23:A24"/>
    <mergeCell ref="B23:B24"/>
    <mergeCell ref="C23:C26"/>
    <mergeCell ref="D23:D26"/>
    <mergeCell ref="E23:E26"/>
    <mergeCell ref="F23:F26"/>
    <mergeCell ref="A21:A22"/>
    <mergeCell ref="B21:B22"/>
    <mergeCell ref="K21:K22"/>
    <mergeCell ref="L21:L22"/>
    <mergeCell ref="T21:T22"/>
    <mergeCell ref="I19:I21"/>
    <mergeCell ref="J19:J21"/>
    <mergeCell ref="K19:K20"/>
    <mergeCell ref="L19:L20"/>
    <mergeCell ref="P19:P22"/>
    <mergeCell ref="T19:T20"/>
    <mergeCell ref="T17:T18"/>
    <mergeCell ref="A19:A20"/>
    <mergeCell ref="B19:B20"/>
    <mergeCell ref="C19:C22"/>
    <mergeCell ref="D19:D22"/>
    <mergeCell ref="E19:E21"/>
    <mergeCell ref="F19:F21"/>
    <mergeCell ref="G19:G21"/>
    <mergeCell ref="H19:H21"/>
    <mergeCell ref="A17:A18"/>
    <mergeCell ref="B17:B18"/>
    <mergeCell ref="C17:C18"/>
    <mergeCell ref="D17:D18"/>
    <mergeCell ref="K17:K18"/>
    <mergeCell ref="L17:L18"/>
    <mergeCell ref="J15:J16"/>
    <mergeCell ref="K15:K16"/>
    <mergeCell ref="L15:L16"/>
    <mergeCell ref="P15:P16"/>
    <mergeCell ref="T15:T16"/>
    <mergeCell ref="T13:T14"/>
    <mergeCell ref="A15:A16"/>
    <mergeCell ref="B15:B16"/>
    <mergeCell ref="C15:C16"/>
    <mergeCell ref="D15:D16"/>
    <mergeCell ref="E15:E16"/>
    <mergeCell ref="F15:F16"/>
    <mergeCell ref="G15:G16"/>
    <mergeCell ref="H15:H16"/>
    <mergeCell ref="I15:I16"/>
    <mergeCell ref="A13:A14"/>
    <mergeCell ref="B13:B14"/>
    <mergeCell ref="C13:C14"/>
    <mergeCell ref="K13:K14"/>
    <mergeCell ref="L13:L14"/>
    <mergeCell ref="P13:P14"/>
    <mergeCell ref="T9:T10"/>
    <mergeCell ref="A11:A12"/>
    <mergeCell ref="B11:B12"/>
    <mergeCell ref="C11:C12"/>
    <mergeCell ref="K11:K12"/>
    <mergeCell ref="L11:L12"/>
    <mergeCell ref="P11:P12"/>
    <mergeCell ref="T11:T12"/>
    <mergeCell ref="A9:A10"/>
    <mergeCell ref="B9:B10"/>
    <mergeCell ref="C9:C10"/>
    <mergeCell ref="K9:K10"/>
    <mergeCell ref="L9:L10"/>
    <mergeCell ref="P9:P10"/>
    <mergeCell ref="A1:T1"/>
    <mergeCell ref="A2:T2"/>
    <mergeCell ref="A5:A6"/>
    <mergeCell ref="B5:B6"/>
    <mergeCell ref="D5:D6"/>
    <mergeCell ref="E5:E6"/>
    <mergeCell ref="K5:K6"/>
  </mergeCells>
  <conditionalFormatting sqref="O5">
    <cfRule type="cellIs" dxfId="4" priority="5" operator="notEqual">
      <formula>#REF!</formula>
    </cfRule>
  </conditionalFormatting>
  <conditionalFormatting sqref="O95 O6:O33 O35:O41 O43:O45">
    <cfRule type="cellIs" dxfId="3" priority="4" operator="notEqual">
      <formula>#REF!</formula>
    </cfRule>
  </conditionalFormatting>
  <conditionalFormatting sqref="N21">
    <cfRule type="cellIs" dxfId="2" priority="3" operator="notEqual">
      <formula>#REF!</formula>
    </cfRule>
  </conditionalFormatting>
  <conditionalFormatting sqref="O46">
    <cfRule type="cellIs" dxfId="1" priority="2" operator="notEqual">
      <formula>#REF!</formula>
    </cfRule>
  </conditionalFormatting>
  <conditionalFormatting sqref="O79">
    <cfRule type="cellIs" dxfId="0" priority="1" operator="notEqual">
      <formula>#REF!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"/>
  <sheetViews>
    <sheetView workbookViewId="0">
      <selection activeCell="B9" sqref="B9"/>
    </sheetView>
  </sheetViews>
  <sheetFormatPr defaultColWidth="25.85546875" defaultRowHeight="15.75" x14ac:dyDescent="0.25"/>
  <cols>
    <col min="1" max="1" width="33.42578125" style="121" customWidth="1"/>
    <col min="2" max="2" width="32.28515625" style="121" customWidth="1"/>
    <col min="3" max="3" width="35.85546875" style="121" customWidth="1"/>
    <col min="4" max="4" width="32.42578125" style="121" customWidth="1"/>
    <col min="5" max="5" width="28.85546875" style="121" customWidth="1"/>
    <col min="6" max="6" width="33.5703125" style="121" customWidth="1"/>
    <col min="7" max="7" width="44.7109375" style="121" customWidth="1"/>
    <col min="8" max="16384" width="25.85546875" style="121"/>
  </cols>
  <sheetData>
    <row r="1" spans="1:5" ht="18.75" x14ac:dyDescent="0.25">
      <c r="A1" s="279" t="s">
        <v>277</v>
      </c>
      <c r="B1" s="279"/>
      <c r="C1" s="279"/>
      <c r="D1" s="279"/>
      <c r="E1" s="279"/>
    </row>
    <row r="2" spans="1:5" ht="61.5" customHeight="1" x14ac:dyDescent="0.25">
      <c r="A2" s="279" t="s">
        <v>470</v>
      </c>
      <c r="B2" s="279"/>
      <c r="C2" s="279"/>
      <c r="D2" s="279"/>
      <c r="E2" s="279"/>
    </row>
    <row r="5" spans="1:5" ht="60.75" x14ac:dyDescent="0.25">
      <c r="A5" s="122" t="s">
        <v>278</v>
      </c>
      <c r="B5" s="122" t="s">
        <v>279</v>
      </c>
      <c r="C5" s="122" t="s">
        <v>280</v>
      </c>
      <c r="D5" s="122" t="s">
        <v>281</v>
      </c>
      <c r="E5" s="122" t="s">
        <v>299</v>
      </c>
    </row>
    <row r="6" spans="1:5" ht="60.75" x14ac:dyDescent="0.25">
      <c r="A6" s="122" t="s">
        <v>391</v>
      </c>
      <c r="B6" s="122" t="s">
        <v>283</v>
      </c>
      <c r="C6" s="122" t="s">
        <v>284</v>
      </c>
      <c r="D6" s="123">
        <v>2000000000</v>
      </c>
      <c r="E6" s="123">
        <f t="shared" ref="E6:E14" si="0">D6</f>
        <v>2000000000</v>
      </c>
    </row>
    <row r="7" spans="1:5" ht="40.5" x14ac:dyDescent="0.25">
      <c r="A7" s="122" t="s">
        <v>408</v>
      </c>
      <c r="B7" s="122" t="s">
        <v>282</v>
      </c>
      <c r="C7" s="122" t="s">
        <v>286</v>
      </c>
      <c r="D7" s="123">
        <v>825000000</v>
      </c>
      <c r="E7" s="123">
        <v>481250000</v>
      </c>
    </row>
    <row r="8" spans="1:5" ht="40.5" x14ac:dyDescent="0.25">
      <c r="A8" s="122" t="s">
        <v>454</v>
      </c>
      <c r="B8" s="122" t="s">
        <v>282</v>
      </c>
      <c r="C8" s="122" t="s">
        <v>287</v>
      </c>
      <c r="D8" s="123">
        <v>265000000</v>
      </c>
      <c r="E8" s="123">
        <v>176666666.40000001</v>
      </c>
    </row>
    <row r="9" spans="1:5" ht="101.25" x14ac:dyDescent="0.25">
      <c r="A9" s="122" t="s">
        <v>293</v>
      </c>
      <c r="B9" s="122" t="s">
        <v>294</v>
      </c>
      <c r="C9" s="122" t="s">
        <v>295</v>
      </c>
      <c r="D9" s="124">
        <v>103500000</v>
      </c>
      <c r="E9" s="123">
        <v>57489000</v>
      </c>
    </row>
    <row r="10" spans="1:5" ht="101.25" x14ac:dyDescent="0.25">
      <c r="A10" s="122" t="s">
        <v>424</v>
      </c>
      <c r="B10" s="122" t="s">
        <v>294</v>
      </c>
      <c r="C10" s="122" t="s">
        <v>296</v>
      </c>
      <c r="D10" s="124">
        <v>100000000</v>
      </c>
      <c r="E10" s="123">
        <v>55533555</v>
      </c>
    </row>
    <row r="11" spans="1:5" ht="101.25" x14ac:dyDescent="0.25">
      <c r="A11" s="125" t="s">
        <v>452</v>
      </c>
      <c r="B11" s="122" t="s">
        <v>294</v>
      </c>
      <c r="C11" s="122" t="s">
        <v>297</v>
      </c>
      <c r="D11" s="124">
        <v>253500000</v>
      </c>
      <c r="E11" s="123">
        <v>140743999</v>
      </c>
    </row>
    <row r="12" spans="1:5" ht="40.5" x14ac:dyDescent="0.25">
      <c r="A12" s="125" t="s">
        <v>452</v>
      </c>
      <c r="B12" s="122" t="s">
        <v>282</v>
      </c>
      <c r="C12" s="122" t="s">
        <v>297</v>
      </c>
      <c r="D12" s="124">
        <v>430182000</v>
      </c>
      <c r="E12" s="123">
        <v>286787764</v>
      </c>
    </row>
    <row r="13" spans="1:5" ht="60.75" x14ac:dyDescent="0.25">
      <c r="A13" s="122" t="s">
        <v>415</v>
      </c>
      <c r="B13" s="122" t="s">
        <v>282</v>
      </c>
      <c r="C13" s="122" t="s">
        <v>298</v>
      </c>
      <c r="D13" s="124">
        <v>127200000</v>
      </c>
      <c r="E13" s="123">
        <v>95399737.5</v>
      </c>
    </row>
    <row r="14" spans="1:5" ht="60.75" x14ac:dyDescent="0.25">
      <c r="A14" s="126" t="s">
        <v>381</v>
      </c>
      <c r="B14" s="122" t="s">
        <v>380</v>
      </c>
      <c r="C14" s="122" t="s">
        <v>382</v>
      </c>
      <c r="D14" s="124">
        <v>500000000</v>
      </c>
      <c r="E14" s="123">
        <f t="shared" si="0"/>
        <v>500000000</v>
      </c>
    </row>
    <row r="15" spans="1:5" ht="60.75" x14ac:dyDescent="0.25">
      <c r="A15" s="126" t="s">
        <v>383</v>
      </c>
      <c r="B15" s="122" t="s">
        <v>282</v>
      </c>
      <c r="C15" s="122" t="s">
        <v>385</v>
      </c>
      <c r="D15" s="124">
        <v>234990000</v>
      </c>
      <c r="E15" s="124">
        <v>208266850</v>
      </c>
    </row>
    <row r="16" spans="1:5" ht="40.5" x14ac:dyDescent="0.25">
      <c r="A16" s="127" t="s">
        <v>394</v>
      </c>
      <c r="B16" s="128" t="s">
        <v>384</v>
      </c>
      <c r="C16" s="122" t="s">
        <v>386</v>
      </c>
      <c r="D16" s="124">
        <v>450000000</v>
      </c>
      <c r="E16" s="124">
        <v>450000000</v>
      </c>
    </row>
    <row r="17" spans="1:9" ht="60.75" x14ac:dyDescent="0.25">
      <c r="A17" s="127" t="s">
        <v>391</v>
      </c>
      <c r="B17" s="122" t="s">
        <v>380</v>
      </c>
      <c r="C17" s="122" t="s">
        <v>397</v>
      </c>
      <c r="D17" s="124">
        <v>1248200000</v>
      </c>
      <c r="E17" s="124">
        <v>1248200000</v>
      </c>
    </row>
    <row r="18" spans="1:9" ht="40.5" x14ac:dyDescent="0.25">
      <c r="A18" s="127" t="s">
        <v>392</v>
      </c>
      <c r="B18" s="122" t="s">
        <v>282</v>
      </c>
      <c r="C18" s="122" t="s">
        <v>398</v>
      </c>
      <c r="D18" s="124">
        <v>139373675</v>
      </c>
      <c r="E18" s="124">
        <v>139373675</v>
      </c>
    </row>
    <row r="19" spans="1:9" ht="20.25" x14ac:dyDescent="0.25">
      <c r="A19" s="127" t="s">
        <v>393</v>
      </c>
      <c r="B19" s="122" t="s">
        <v>395</v>
      </c>
      <c r="C19" s="122" t="s">
        <v>397</v>
      </c>
      <c r="D19" s="124">
        <v>900000000</v>
      </c>
      <c r="E19" s="124">
        <v>900000000</v>
      </c>
    </row>
    <row r="20" spans="1:9" ht="40.5" x14ac:dyDescent="0.25">
      <c r="A20" s="127" t="s">
        <v>394</v>
      </c>
      <c r="B20" s="122" t="s">
        <v>396</v>
      </c>
      <c r="C20" s="122" t="s">
        <v>398</v>
      </c>
      <c r="D20" s="124">
        <v>250000000</v>
      </c>
      <c r="E20" s="124">
        <v>250000000</v>
      </c>
    </row>
    <row r="21" spans="1:9" ht="60.75" x14ac:dyDescent="0.25">
      <c r="A21" s="122" t="s">
        <v>415</v>
      </c>
      <c r="B21" s="122" t="s">
        <v>282</v>
      </c>
      <c r="C21" s="122" t="s">
        <v>450</v>
      </c>
      <c r="D21" s="124">
        <v>218138000</v>
      </c>
      <c r="E21" s="124">
        <v>218138000</v>
      </c>
    </row>
    <row r="22" spans="1:9" ht="40.5" x14ac:dyDescent="0.25">
      <c r="A22" s="122" t="s">
        <v>408</v>
      </c>
      <c r="B22" s="122" t="s">
        <v>282</v>
      </c>
      <c r="C22" s="122" t="s">
        <v>451</v>
      </c>
      <c r="D22" s="124">
        <v>692955973</v>
      </c>
      <c r="E22" s="124">
        <f>D22</f>
        <v>692955973</v>
      </c>
    </row>
    <row r="23" spans="1:9" ht="40.5" x14ac:dyDescent="0.25">
      <c r="A23" s="127" t="s">
        <v>452</v>
      </c>
      <c r="B23" s="122" t="s">
        <v>282</v>
      </c>
      <c r="C23" s="122" t="s">
        <v>453</v>
      </c>
      <c r="D23" s="124">
        <v>674283500</v>
      </c>
      <c r="E23" s="124">
        <v>674283500</v>
      </c>
    </row>
    <row r="24" spans="1:9" ht="33" customHeight="1" x14ac:dyDescent="0.25">
      <c r="A24" s="129" t="s">
        <v>285</v>
      </c>
      <c r="B24" s="129"/>
      <c r="C24" s="129"/>
      <c r="D24" s="130">
        <f>SUM(D6:D23)</f>
        <v>9412323148</v>
      </c>
      <c r="E24" s="130">
        <f>SUM(E6:E23)</f>
        <v>8575088719.8999996</v>
      </c>
    </row>
    <row r="27" spans="1:9" x14ac:dyDescent="0.25">
      <c r="A27" s="131"/>
      <c r="B27" s="131"/>
      <c r="C27" s="131"/>
      <c r="D27" s="131"/>
      <c r="E27" s="131"/>
      <c r="F27" s="131"/>
      <c r="G27" s="131"/>
      <c r="H27" s="132"/>
      <c r="I27" s="132"/>
    </row>
    <row r="28" spans="1:9" x14ac:dyDescent="0.25">
      <c r="A28" s="131"/>
      <c r="B28" s="131"/>
      <c r="C28" s="131"/>
      <c r="D28" s="131"/>
      <c r="E28" s="131"/>
      <c r="F28" s="131"/>
      <c r="G28" s="131"/>
      <c r="H28" s="132"/>
      <c r="I28" s="132"/>
    </row>
    <row r="29" spans="1:9" x14ac:dyDescent="0.25">
      <c r="A29" s="131"/>
      <c r="B29" s="131"/>
      <c r="C29" s="131"/>
      <c r="D29" s="131"/>
      <c r="E29" s="131"/>
      <c r="F29" s="131"/>
      <c r="G29" s="131"/>
      <c r="H29" s="132"/>
      <c r="I29" s="132"/>
    </row>
    <row r="30" spans="1:9" x14ac:dyDescent="0.25">
      <c r="A30" s="131"/>
      <c r="B30" s="131"/>
      <c r="C30" s="131"/>
      <c r="D30" s="131"/>
      <c r="E30" s="131"/>
      <c r="F30" s="131"/>
      <c r="G30" s="131"/>
      <c r="H30" s="132"/>
      <c r="I30" s="132"/>
    </row>
    <row r="31" spans="1:9" x14ac:dyDescent="0.25">
      <c r="A31" s="131"/>
      <c r="B31" s="131"/>
      <c r="C31" s="131"/>
      <c r="D31" s="131"/>
      <c r="E31" s="131"/>
      <c r="F31" s="131"/>
      <c r="G31" s="131"/>
      <c r="H31" s="132"/>
      <c r="I31" s="132"/>
    </row>
    <row r="32" spans="1:9" x14ac:dyDescent="0.25">
      <c r="A32" s="131"/>
      <c r="B32" s="131"/>
      <c r="C32" s="131"/>
      <c r="D32" s="131"/>
      <c r="E32" s="131"/>
      <c r="F32" s="131"/>
      <c r="G32" s="131"/>
      <c r="H32" s="132"/>
      <c r="I32" s="132"/>
    </row>
    <row r="33" spans="1:9" x14ac:dyDescent="0.25">
      <c r="A33" s="131"/>
      <c r="B33" s="131"/>
      <c r="C33" s="131"/>
      <c r="D33" s="131"/>
      <c r="E33" s="131"/>
      <c r="F33" s="131"/>
      <c r="G33" s="131"/>
      <c r="H33" s="132"/>
      <c r="I33" s="132"/>
    </row>
  </sheetData>
  <mergeCells count="2">
    <mergeCell ref="A2:E2"/>
    <mergeCell ref="A1:E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4"/>
  <sheetViews>
    <sheetView zoomScale="113" zoomScaleNormal="85" workbookViewId="0">
      <pane ySplit="5" topLeftCell="A6" activePane="bottomLeft" state="frozen"/>
      <selection pane="bottomLeft" activeCell="B7" sqref="B7"/>
    </sheetView>
  </sheetViews>
  <sheetFormatPr defaultColWidth="9.140625" defaultRowHeight="13.5" x14ac:dyDescent="0.25"/>
  <cols>
    <col min="1" max="1" width="51.42578125" style="133" customWidth="1"/>
    <col min="2" max="2" width="51.5703125" style="133" customWidth="1"/>
    <col min="3" max="3" width="36.42578125" style="133" customWidth="1"/>
    <col min="4" max="4" width="40.28515625" style="133" customWidth="1"/>
    <col min="5" max="5" width="44.85546875" style="133" customWidth="1"/>
    <col min="6" max="6" width="47.140625" style="133" customWidth="1"/>
    <col min="7" max="7" width="30.85546875" style="133" customWidth="1"/>
    <col min="8" max="8" width="34.28515625" style="134" customWidth="1"/>
    <col min="9" max="12" width="12.7109375" style="134" customWidth="1"/>
    <col min="13" max="18" width="9.140625" style="134"/>
    <col min="19" max="16384" width="9.140625" style="133"/>
  </cols>
  <sheetData>
    <row r="1" spans="1:18" ht="9" customHeight="1" x14ac:dyDescent="0.25"/>
    <row r="2" spans="1:18" s="135" customFormat="1" ht="17.25" customHeight="1" x14ac:dyDescent="0.25">
      <c r="A2" s="280" t="s">
        <v>399</v>
      </c>
      <c r="B2" s="280"/>
      <c r="C2" s="281" t="s">
        <v>400</v>
      </c>
      <c r="D2" s="281"/>
      <c r="E2" s="281" t="s">
        <v>401</v>
      </c>
      <c r="F2" s="281"/>
      <c r="I2" s="136"/>
      <c r="J2" s="136"/>
      <c r="K2" s="136"/>
      <c r="L2" s="136"/>
      <c r="M2" s="136"/>
      <c r="N2" s="136"/>
      <c r="O2" s="136"/>
      <c r="P2" s="136"/>
      <c r="Q2" s="136"/>
      <c r="R2" s="136"/>
    </row>
    <row r="3" spans="1:18" ht="18" customHeight="1" thickBot="1" x14ac:dyDescent="0.3"/>
    <row r="4" spans="1:18" s="140" customFormat="1" ht="16.5" customHeight="1" x14ac:dyDescent="0.25">
      <c r="A4" s="282" t="s">
        <v>402</v>
      </c>
      <c r="B4" s="283"/>
      <c r="C4" s="283" t="s">
        <v>403</v>
      </c>
      <c r="D4" s="283"/>
      <c r="E4" s="283" t="s">
        <v>404</v>
      </c>
      <c r="F4" s="283"/>
      <c r="G4" s="137">
        <f>SUM(G6:G23)</f>
        <v>9412323148</v>
      </c>
      <c r="H4" s="138">
        <f>SUM(H6:H23)</f>
        <v>8575088719.8999996</v>
      </c>
      <c r="I4" s="139"/>
      <c r="J4" s="139"/>
      <c r="K4" s="139"/>
      <c r="L4" s="139"/>
      <c r="M4" s="139"/>
      <c r="N4" s="139"/>
      <c r="O4" s="139"/>
      <c r="P4" s="139"/>
      <c r="Q4" s="139"/>
      <c r="R4" s="139"/>
    </row>
    <row r="5" spans="1:18" s="140" customFormat="1" ht="64.5" customHeight="1" x14ac:dyDescent="0.25">
      <c r="A5" s="286" t="s">
        <v>405</v>
      </c>
      <c r="B5" s="287"/>
      <c r="C5" s="287" t="s">
        <v>406</v>
      </c>
      <c r="D5" s="287"/>
      <c r="E5" s="287" t="s">
        <v>407</v>
      </c>
      <c r="F5" s="287"/>
      <c r="G5" s="141" t="s">
        <v>455</v>
      </c>
      <c r="H5" s="142" t="s">
        <v>456</v>
      </c>
      <c r="I5" s="139"/>
      <c r="J5" s="139"/>
      <c r="K5" s="139"/>
      <c r="L5" s="139"/>
      <c r="M5" s="139"/>
      <c r="N5" s="139"/>
      <c r="O5" s="139"/>
      <c r="P5" s="139"/>
      <c r="Q5" s="139"/>
      <c r="R5" s="139"/>
    </row>
    <row r="6" spans="1:18" ht="39" customHeight="1" x14ac:dyDescent="0.25">
      <c r="A6" s="143" t="s">
        <v>391</v>
      </c>
      <c r="B6" s="144" t="s">
        <v>283</v>
      </c>
      <c r="C6" s="144" t="s">
        <v>427</v>
      </c>
      <c r="D6" s="144" t="s">
        <v>428</v>
      </c>
      <c r="E6" s="144" t="s">
        <v>429</v>
      </c>
      <c r="F6" s="144" t="s">
        <v>430</v>
      </c>
      <c r="G6" s="145">
        <v>2000000000</v>
      </c>
      <c r="H6" s="146">
        <v>2000000000</v>
      </c>
    </row>
    <row r="7" spans="1:18" ht="30.75" customHeight="1" x14ac:dyDescent="0.25">
      <c r="A7" s="143" t="s">
        <v>408</v>
      </c>
      <c r="B7" s="144" t="s">
        <v>282</v>
      </c>
      <c r="C7" s="144" t="s">
        <v>409</v>
      </c>
      <c r="D7" s="144" t="s">
        <v>410</v>
      </c>
      <c r="E7" s="144" t="s">
        <v>411</v>
      </c>
      <c r="F7" s="144" t="s">
        <v>412</v>
      </c>
      <c r="G7" s="145">
        <v>825000000</v>
      </c>
      <c r="H7" s="146">
        <v>481250000</v>
      </c>
    </row>
    <row r="8" spans="1:18" ht="27.75" customHeight="1" x14ac:dyDescent="0.25">
      <c r="A8" s="143" t="s">
        <v>454</v>
      </c>
      <c r="B8" s="144" t="s">
        <v>282</v>
      </c>
      <c r="C8" s="144" t="s">
        <v>413</v>
      </c>
      <c r="D8" s="144" t="s">
        <v>410</v>
      </c>
      <c r="E8" s="144" t="s">
        <v>414</v>
      </c>
      <c r="F8" s="144" t="s">
        <v>412</v>
      </c>
      <c r="G8" s="145">
        <v>265000000</v>
      </c>
      <c r="H8" s="146">
        <v>176666666.40000001</v>
      </c>
    </row>
    <row r="9" spans="1:18" ht="27.75" customHeight="1" x14ac:dyDescent="0.25">
      <c r="A9" s="143" t="s">
        <v>293</v>
      </c>
      <c r="B9" s="144" t="s">
        <v>294</v>
      </c>
      <c r="C9" s="144" t="s">
        <v>420</v>
      </c>
      <c r="D9" s="144" t="s">
        <v>421</v>
      </c>
      <c r="E9" s="144" t="s">
        <v>422</v>
      </c>
      <c r="F9" s="144" t="s">
        <v>423</v>
      </c>
      <c r="G9" s="145">
        <v>103500000</v>
      </c>
      <c r="H9" s="146">
        <v>57489000</v>
      </c>
    </row>
    <row r="10" spans="1:18" ht="27.75" customHeight="1" x14ac:dyDescent="0.25">
      <c r="A10" s="143" t="s">
        <v>424</v>
      </c>
      <c r="B10" s="144" t="s">
        <v>294</v>
      </c>
      <c r="C10" s="144" t="s">
        <v>425</v>
      </c>
      <c r="D10" s="144" t="s">
        <v>421</v>
      </c>
      <c r="E10" s="144" t="s">
        <v>426</v>
      </c>
      <c r="F10" s="144" t="s">
        <v>423</v>
      </c>
      <c r="G10" s="145">
        <v>100000000</v>
      </c>
      <c r="H10" s="146">
        <v>55533555</v>
      </c>
    </row>
    <row r="11" spans="1:18" ht="45.75" customHeight="1" x14ac:dyDescent="0.25">
      <c r="A11" s="143" t="s">
        <v>452</v>
      </c>
      <c r="B11" s="144" t="s">
        <v>294</v>
      </c>
      <c r="C11" s="144" t="s">
        <v>418</v>
      </c>
      <c r="D11" s="144" t="s">
        <v>421</v>
      </c>
      <c r="E11" s="144" t="s">
        <v>419</v>
      </c>
      <c r="F11" s="144" t="s">
        <v>423</v>
      </c>
      <c r="G11" s="145">
        <v>253500000</v>
      </c>
      <c r="H11" s="146">
        <v>140743999</v>
      </c>
    </row>
    <row r="12" spans="1:18" ht="30.75" customHeight="1" x14ac:dyDescent="0.25">
      <c r="A12" s="143" t="s">
        <v>452</v>
      </c>
      <c r="B12" s="144" t="s">
        <v>282</v>
      </c>
      <c r="C12" s="144" t="s">
        <v>418</v>
      </c>
      <c r="D12" s="144" t="s">
        <v>410</v>
      </c>
      <c r="E12" s="144" t="s">
        <v>419</v>
      </c>
      <c r="F12" s="144" t="s">
        <v>412</v>
      </c>
      <c r="G12" s="145">
        <v>430182000</v>
      </c>
      <c r="H12" s="146">
        <v>286787764</v>
      </c>
    </row>
    <row r="13" spans="1:18" ht="36.75" customHeight="1" x14ac:dyDescent="0.25">
      <c r="A13" s="143" t="s">
        <v>415</v>
      </c>
      <c r="B13" s="144" t="s">
        <v>282</v>
      </c>
      <c r="C13" s="144" t="s">
        <v>416</v>
      </c>
      <c r="D13" s="144" t="s">
        <v>410</v>
      </c>
      <c r="E13" s="144" t="s">
        <v>417</v>
      </c>
      <c r="F13" s="144" t="s">
        <v>412</v>
      </c>
      <c r="G13" s="145">
        <v>127200000</v>
      </c>
      <c r="H13" s="146">
        <v>95399737.5</v>
      </c>
    </row>
    <row r="14" spans="1:18" ht="60.75" customHeight="1" x14ac:dyDescent="0.25">
      <c r="A14" s="143" t="s">
        <v>381</v>
      </c>
      <c r="B14" s="144" t="s">
        <v>380</v>
      </c>
      <c r="C14" s="144" t="s">
        <v>431</v>
      </c>
      <c r="D14" s="144" t="s">
        <v>432</v>
      </c>
      <c r="E14" s="144" t="s">
        <v>433</v>
      </c>
      <c r="F14" s="144" t="s">
        <v>434</v>
      </c>
      <c r="G14" s="145">
        <v>500000000</v>
      </c>
      <c r="H14" s="146">
        <v>500000000</v>
      </c>
    </row>
    <row r="15" spans="1:18" ht="26.25" customHeight="1" x14ac:dyDescent="0.25">
      <c r="A15" s="143" t="s">
        <v>383</v>
      </c>
      <c r="B15" s="144" t="s">
        <v>282</v>
      </c>
      <c r="C15" s="144" t="s">
        <v>435</v>
      </c>
      <c r="D15" s="144" t="s">
        <v>410</v>
      </c>
      <c r="E15" s="144" t="s">
        <v>436</v>
      </c>
      <c r="F15" s="144" t="s">
        <v>412</v>
      </c>
      <c r="G15" s="145">
        <v>234990000</v>
      </c>
      <c r="H15" s="146">
        <v>208266850</v>
      </c>
    </row>
    <row r="16" spans="1:18" ht="26.25" customHeight="1" x14ac:dyDescent="0.25">
      <c r="A16" s="143" t="s">
        <v>394</v>
      </c>
      <c r="B16" s="144" t="s">
        <v>384</v>
      </c>
      <c r="C16" s="144" t="s">
        <v>437</v>
      </c>
      <c r="D16" s="144" t="s">
        <v>438</v>
      </c>
      <c r="E16" s="144" t="s">
        <v>439</v>
      </c>
      <c r="F16" s="144" t="s">
        <v>440</v>
      </c>
      <c r="G16" s="145">
        <v>450000000</v>
      </c>
      <c r="H16" s="146">
        <v>450000000</v>
      </c>
    </row>
    <row r="17" spans="1:12" ht="43.5" customHeight="1" x14ac:dyDescent="0.25">
      <c r="A17" s="143" t="s">
        <v>391</v>
      </c>
      <c r="B17" s="144" t="s">
        <v>380</v>
      </c>
      <c r="C17" s="144" t="s">
        <v>427</v>
      </c>
      <c r="D17" s="144" t="s">
        <v>432</v>
      </c>
      <c r="E17" s="144" t="s">
        <v>429</v>
      </c>
      <c r="F17" s="144" t="s">
        <v>434</v>
      </c>
      <c r="G17" s="145">
        <v>1248200000</v>
      </c>
      <c r="H17" s="146">
        <v>1248200000</v>
      </c>
    </row>
    <row r="18" spans="1:12" ht="36.75" customHeight="1" x14ac:dyDescent="0.25">
      <c r="A18" s="143" t="s">
        <v>392</v>
      </c>
      <c r="B18" s="144" t="s">
        <v>282</v>
      </c>
      <c r="C18" s="144" t="s">
        <v>413</v>
      </c>
      <c r="D18" s="144" t="s">
        <v>410</v>
      </c>
      <c r="E18" s="144" t="s">
        <v>414</v>
      </c>
      <c r="F18" s="144" t="s">
        <v>412</v>
      </c>
      <c r="G18" s="145">
        <v>139373675</v>
      </c>
      <c r="H18" s="146">
        <v>139373675</v>
      </c>
    </row>
    <row r="19" spans="1:12" ht="36.75" customHeight="1" x14ac:dyDescent="0.25">
      <c r="A19" s="143" t="s">
        <v>393</v>
      </c>
      <c r="B19" s="144" t="s">
        <v>395</v>
      </c>
      <c r="C19" s="144" t="s">
        <v>441</v>
      </c>
      <c r="D19" s="144" t="s">
        <v>442</v>
      </c>
      <c r="E19" s="144" t="s">
        <v>443</v>
      </c>
      <c r="F19" s="144" t="s">
        <v>444</v>
      </c>
      <c r="G19" s="145">
        <v>900000000</v>
      </c>
      <c r="H19" s="146">
        <v>900000000</v>
      </c>
    </row>
    <row r="20" spans="1:12" ht="50.25" customHeight="1" x14ac:dyDescent="0.25">
      <c r="A20" s="143" t="s">
        <v>394</v>
      </c>
      <c r="B20" s="144" t="s">
        <v>396</v>
      </c>
      <c r="C20" s="144" t="s">
        <v>437</v>
      </c>
      <c r="D20" s="144" t="s">
        <v>445</v>
      </c>
      <c r="E20" s="144" t="s">
        <v>439</v>
      </c>
      <c r="F20" s="144" t="s">
        <v>446</v>
      </c>
      <c r="G20" s="145">
        <v>250000000</v>
      </c>
      <c r="H20" s="146">
        <v>250000000</v>
      </c>
    </row>
    <row r="21" spans="1:12" ht="30.75" customHeight="1" x14ac:dyDescent="0.25">
      <c r="A21" s="143" t="s">
        <v>415</v>
      </c>
      <c r="B21" s="144" t="s">
        <v>282</v>
      </c>
      <c r="C21" s="144" t="s">
        <v>416</v>
      </c>
      <c r="D21" s="144" t="s">
        <v>410</v>
      </c>
      <c r="E21" s="144" t="s">
        <v>417</v>
      </c>
      <c r="F21" s="144" t="s">
        <v>412</v>
      </c>
      <c r="G21" s="145">
        <v>218138000</v>
      </c>
      <c r="H21" s="146">
        <v>218138000</v>
      </c>
      <c r="I21" s="147"/>
      <c r="J21" s="147"/>
      <c r="K21" s="147"/>
      <c r="L21" s="147"/>
    </row>
    <row r="22" spans="1:12" ht="27.75" customHeight="1" x14ac:dyDescent="0.25">
      <c r="A22" s="143" t="s">
        <v>408</v>
      </c>
      <c r="B22" s="144" t="s">
        <v>282</v>
      </c>
      <c r="C22" s="144" t="s">
        <v>409</v>
      </c>
      <c r="D22" s="144" t="s">
        <v>410</v>
      </c>
      <c r="E22" s="144" t="s">
        <v>411</v>
      </c>
      <c r="F22" s="144" t="s">
        <v>412</v>
      </c>
      <c r="G22" s="145">
        <v>692955973</v>
      </c>
      <c r="H22" s="146">
        <v>692955973</v>
      </c>
      <c r="I22" s="147"/>
      <c r="J22" s="147"/>
      <c r="K22" s="147"/>
      <c r="L22" s="147"/>
    </row>
    <row r="23" spans="1:12" ht="38.25" customHeight="1" x14ac:dyDescent="0.25">
      <c r="A23" s="143" t="s">
        <v>452</v>
      </c>
      <c r="B23" s="144" t="s">
        <v>282</v>
      </c>
      <c r="C23" s="144" t="s">
        <v>418</v>
      </c>
      <c r="D23" s="144" t="s">
        <v>410</v>
      </c>
      <c r="E23" s="144" t="s">
        <v>419</v>
      </c>
      <c r="F23" s="144" t="s">
        <v>412</v>
      </c>
      <c r="G23" s="145">
        <v>674283500</v>
      </c>
      <c r="H23" s="146">
        <v>674283500</v>
      </c>
      <c r="I23" s="147"/>
      <c r="J23" s="147"/>
      <c r="K23" s="147"/>
      <c r="L23" s="147"/>
    </row>
    <row r="24" spans="1:12" ht="45" customHeight="1" thickBot="1" x14ac:dyDescent="0.3">
      <c r="A24" s="284" t="s">
        <v>447</v>
      </c>
      <c r="B24" s="285"/>
      <c r="C24" s="285" t="s">
        <v>448</v>
      </c>
      <c r="D24" s="285"/>
      <c r="E24" s="285" t="s">
        <v>449</v>
      </c>
      <c r="F24" s="285"/>
      <c r="G24" s="148"/>
      <c r="H24" s="149"/>
    </row>
  </sheetData>
  <mergeCells count="12">
    <mergeCell ref="A24:B24"/>
    <mergeCell ref="C24:D24"/>
    <mergeCell ref="E24:F24"/>
    <mergeCell ref="A5:B5"/>
    <mergeCell ref="C5:D5"/>
    <mergeCell ref="E5:F5"/>
    <mergeCell ref="A2:B2"/>
    <mergeCell ref="C2:D2"/>
    <mergeCell ref="A4:B4"/>
    <mergeCell ref="C4:D4"/>
    <mergeCell ref="E4:F4"/>
    <mergeCell ref="E2:F2"/>
  </mergeCells>
  <printOptions horizontalCentered="1"/>
  <pageMargins left="0.5" right="0.5" top="0.25" bottom="0.25" header="7.0000000000000007E-2" footer="0.16"/>
  <pageSetup paperSize="9" scale="68" orientation="landscape" r:id="rId1"/>
  <headerFooter>
    <oddFooter>&amp;R9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ապրիլ</vt:lpstr>
      <vt:lpstr>բյուջետային երաշխիք</vt:lpstr>
      <vt:lpstr>Government Guarantees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Susanna Sargsyan</dc:creator>
  <cp:lastModifiedBy>Lusine Grigoryan</cp:lastModifiedBy>
  <cp:lastPrinted>2022-11-07T07:50:52Z</cp:lastPrinted>
  <dcterms:created xsi:type="dcterms:W3CDTF">2021-02-19T11:33:22Z</dcterms:created>
  <dcterms:modified xsi:type="dcterms:W3CDTF">2023-05-05T09:18:11Z</dcterms:modified>
  <cp:keywords>https://mul2-minfin.gov.am/tasks/628091/oneclick/4875ec73023dd3d53a3254be5751598e066f40bd82fd84753730683d02c7c34a.xlsx?token=bd2615f276e3257138b9c971a3b297a3</cp:keywords>
</cp:coreProperties>
</file>